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pivotTables/pivotTable2.xml" ContentType="application/vnd.openxmlformats-officedocument.spreadsheetml.pivotTab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pivotTables/pivotTable3.xml" ContentType="application/vnd.openxmlformats-officedocument.spreadsheetml.pivotTab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ddad9759d7bc851/Diver/Dive Logs/"/>
    </mc:Choice>
  </mc:AlternateContent>
  <xr:revisionPtr revIDLastSave="1" documentId="14_{ABB495D9-AD05-4B6F-B571-1430736DC46B}" xr6:coauthVersionLast="47" xr6:coauthVersionMax="47" xr10:uidLastSave="{74CA3084-FEB6-4E69-BF91-FBD3536A29C5}"/>
  <bookViews>
    <workbookView xWindow="-120" yWindow="-120" windowWidth="19440" windowHeight="15000" activeTab="3" xr2:uid="{00000000-000D-0000-FFFF-FFFF00000000}"/>
  </bookViews>
  <sheets>
    <sheet name="Names" sheetId="1" r:id="rId1"/>
    <sheet name="Dives" sheetId="2" r:id="rId2"/>
    <sheet name="logs" sheetId="11" r:id="rId3"/>
    <sheet name="For Printing" sheetId="3" r:id="rId4"/>
    <sheet name="Stats" sheetId="4" state="hidden" r:id="rId5"/>
    <sheet name="Depth Time" sheetId="5" r:id="rId6"/>
    <sheet name="Number and Objective" sheetId="6" r:id="rId7"/>
    <sheet name="Dives by grade" sheetId="7" r:id="rId8"/>
    <sheet name="Dives by divers by grade" sheetId="8" r:id="rId9"/>
    <sheet name="Time Underwater" sheetId="9" r:id="rId10"/>
    <sheet name="Branch" sheetId="10" r:id="rId11"/>
  </sheets>
  <definedNames>
    <definedName name="_xlnm._FilterDatabase" localSheetId="4" hidden="1">Stats!$A$1:$M$327</definedName>
  </definedNames>
  <calcPr calcId="191028" calcCompleted="0"/>
  <pivotCaches>
    <pivotCache cacheId="6" r:id="rId12"/>
    <pivotCache cacheId="11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0" i="2" l="1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I100" i="2"/>
  <c r="K100" i="2"/>
  <c r="K99" i="2"/>
  <c r="K98" i="2"/>
  <c r="K97" i="2"/>
  <c r="K96" i="2"/>
  <c r="K95" i="2"/>
  <c r="K94" i="2"/>
  <c r="I94" i="2"/>
  <c r="K93" i="2"/>
  <c r="I93" i="2"/>
  <c r="K92" i="2"/>
  <c r="I92" i="2"/>
  <c r="K91" i="2"/>
  <c r="I91" i="2"/>
  <c r="K90" i="2"/>
  <c r="I90" i="2"/>
  <c r="K89" i="2"/>
  <c r="I89" i="2"/>
  <c r="K88" i="2"/>
  <c r="K87" i="2"/>
  <c r="K86" i="2"/>
  <c r="D88" i="2"/>
  <c r="D87" i="2"/>
  <c r="D86" i="2"/>
  <c r="K85" i="2"/>
  <c r="K84" i="2"/>
  <c r="K83" i="2"/>
  <c r="K82" i="2"/>
  <c r="K81" i="2"/>
  <c r="D85" i="2"/>
  <c r="D84" i="2"/>
  <c r="D83" i="2"/>
  <c r="D82" i="2"/>
  <c r="D81" i="2"/>
  <c r="K80" i="2"/>
  <c r="I80" i="2"/>
  <c r="K79" i="2"/>
  <c r="I79" i="2"/>
  <c r="K78" i="2"/>
  <c r="K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0" i="2" l="1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1" i="2"/>
  <c r="K10" i="2"/>
  <c r="K9" i="2"/>
  <c r="K8" i="2"/>
  <c r="K7" i="2"/>
  <c r="K6" i="2"/>
  <c r="K5" i="2"/>
  <c r="K274" i="2"/>
  <c r="K273" i="2"/>
  <c r="K272" i="2"/>
  <c r="K271" i="2"/>
  <c r="K270" i="2"/>
  <c r="K269" i="2"/>
  <c r="K268" i="2"/>
  <c r="J274" i="2"/>
  <c r="J273" i="2"/>
  <c r="J272" i="2"/>
  <c r="J271" i="2"/>
  <c r="J270" i="2"/>
  <c r="J269" i="2"/>
  <c r="J268" i="2"/>
  <c r="I274" i="2"/>
  <c r="I273" i="2"/>
  <c r="I272" i="2"/>
  <c r="I271" i="2"/>
  <c r="I270" i="2"/>
  <c r="I269" i="2"/>
  <c r="I268" i="2"/>
  <c r="H274" i="2"/>
  <c r="H273" i="2"/>
  <c r="H272" i="2"/>
  <c r="H271" i="2"/>
  <c r="H270" i="2"/>
  <c r="H269" i="2"/>
  <c r="H268" i="2"/>
  <c r="G274" i="2"/>
  <c r="G273" i="2"/>
  <c r="G272" i="2"/>
  <c r="G271" i="2"/>
  <c r="G270" i="2"/>
  <c r="G269" i="2"/>
  <c r="G268" i="2"/>
  <c r="F274" i="2"/>
  <c r="F273" i="2"/>
  <c r="F272" i="2"/>
  <c r="F271" i="2"/>
  <c r="F270" i="2"/>
  <c r="F269" i="2"/>
  <c r="F268" i="2"/>
  <c r="E274" i="2"/>
  <c r="E273" i="2"/>
  <c r="E272" i="2"/>
  <c r="E271" i="2"/>
  <c r="E270" i="2"/>
  <c r="E269" i="2"/>
  <c r="E268" i="2"/>
  <c r="C274" i="2"/>
  <c r="C273" i="2"/>
  <c r="C272" i="2"/>
  <c r="C271" i="2"/>
  <c r="C270" i="2"/>
  <c r="C269" i="2"/>
  <c r="C268" i="2"/>
  <c r="B274" i="2"/>
  <c r="B273" i="2"/>
  <c r="B272" i="2"/>
  <c r="B271" i="2"/>
  <c r="B270" i="2"/>
  <c r="B269" i="2"/>
  <c r="B268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8" i="2"/>
  <c r="D7" i="2"/>
  <c r="D6" i="2"/>
  <c r="D5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K4" i="2"/>
  <c r="J4" i="2"/>
  <c r="D4" i="2"/>
  <c r="K3" i="2"/>
  <c r="J3" i="2"/>
  <c r="D3" i="2"/>
  <c r="L3" i="2"/>
  <c r="M3" i="2"/>
  <c r="M4" i="2"/>
  <c r="L4" i="2"/>
  <c r="D9" i="2"/>
  <c r="K12" i="2"/>
  <c r="K13" i="2"/>
  <c r="K14" i="2"/>
  <c r="K15" i="2"/>
  <c r="K16" i="2"/>
  <c r="K17" i="2"/>
  <c r="K18" i="2"/>
  <c r="K19" i="2"/>
  <c r="M8" i="5" l="1"/>
  <c r="E17" i="5" s="1"/>
  <c r="L8" i="5"/>
  <c r="E16" i="5" s="1"/>
  <c r="K8" i="5"/>
  <c r="J8" i="5"/>
  <c r="E26" i="5" s="1"/>
  <c r="I8" i="5"/>
  <c r="E25" i="5" s="1"/>
  <c r="H8" i="5"/>
  <c r="E24" i="5" s="1"/>
  <c r="G8" i="5"/>
  <c r="E23" i="5" s="1"/>
  <c r="F8" i="5"/>
  <c r="E22" i="5" s="1"/>
  <c r="E8" i="5"/>
  <c r="E21" i="5" s="1"/>
  <c r="D8" i="5"/>
  <c r="E20" i="5" s="1"/>
  <c r="C8" i="5"/>
  <c r="E19" i="5" s="1"/>
  <c r="B8" i="5"/>
  <c r="E18" i="5" s="1"/>
  <c r="M6" i="5"/>
  <c r="C17" i="5" s="1"/>
  <c r="L6" i="5"/>
  <c r="C16" i="5" s="1"/>
  <c r="K6" i="5"/>
  <c r="J6" i="5"/>
  <c r="C26" i="5" s="1"/>
  <c r="I6" i="5"/>
  <c r="C25" i="5" s="1"/>
  <c r="H6" i="5"/>
  <c r="C24" i="5" s="1"/>
  <c r="G6" i="5"/>
  <c r="C23" i="5" s="1"/>
  <c r="F6" i="5"/>
  <c r="C22" i="5" s="1"/>
  <c r="E6" i="5"/>
  <c r="C21" i="5" s="1"/>
  <c r="D6" i="5"/>
  <c r="C20" i="5" s="1"/>
  <c r="C6" i="5"/>
  <c r="C19" i="5" s="1"/>
  <c r="B6" i="5"/>
  <c r="C18" i="5" s="1"/>
  <c r="O387" i="4"/>
  <c r="N387" i="4"/>
  <c r="O386" i="4"/>
  <c r="N386" i="4"/>
  <c r="O385" i="4"/>
  <c r="N385" i="4"/>
  <c r="O384" i="4"/>
  <c r="N384" i="4"/>
  <c r="O383" i="4"/>
  <c r="N383" i="4"/>
  <c r="O382" i="4"/>
  <c r="N382" i="4"/>
  <c r="O381" i="4"/>
  <c r="N381" i="4"/>
  <c r="O380" i="4"/>
  <c r="N380" i="4"/>
  <c r="O379" i="4"/>
  <c r="N379" i="4"/>
  <c r="O378" i="4"/>
  <c r="N378" i="4"/>
  <c r="O377" i="4"/>
  <c r="N377" i="4"/>
  <c r="O376" i="4"/>
  <c r="N376" i="4"/>
  <c r="O375" i="4"/>
  <c r="N375" i="4"/>
  <c r="O374" i="4"/>
  <c r="N374" i="4"/>
  <c r="O373" i="4"/>
  <c r="N373" i="4"/>
  <c r="O372" i="4"/>
  <c r="N372" i="4"/>
  <c r="O371" i="4"/>
  <c r="N371" i="4"/>
  <c r="O370" i="4"/>
  <c r="N370" i="4"/>
  <c r="O369" i="4"/>
  <c r="N369" i="4"/>
  <c r="O368" i="4"/>
  <c r="N368" i="4"/>
  <c r="O367" i="4"/>
  <c r="N367" i="4"/>
  <c r="O366" i="4"/>
  <c r="N366" i="4"/>
  <c r="O365" i="4"/>
  <c r="N365" i="4"/>
  <c r="O364" i="4"/>
  <c r="N364" i="4"/>
  <c r="O363" i="4"/>
  <c r="N363" i="4"/>
  <c r="O362" i="4"/>
  <c r="N362" i="4"/>
  <c r="O361" i="4"/>
  <c r="N361" i="4"/>
  <c r="O360" i="4"/>
  <c r="N360" i="4"/>
  <c r="O359" i="4"/>
  <c r="N359" i="4"/>
  <c r="O358" i="4"/>
  <c r="N358" i="4"/>
  <c r="O357" i="4"/>
  <c r="N357" i="4"/>
  <c r="O356" i="4"/>
  <c r="N356" i="4"/>
  <c r="O355" i="4"/>
  <c r="N355" i="4"/>
  <c r="O354" i="4"/>
  <c r="N354" i="4"/>
  <c r="O353" i="4"/>
  <c r="N353" i="4"/>
  <c r="O352" i="4"/>
  <c r="N352" i="4"/>
  <c r="O351" i="4"/>
  <c r="N351" i="4"/>
  <c r="O350" i="4"/>
  <c r="N350" i="4"/>
  <c r="O349" i="4"/>
  <c r="N349" i="4"/>
  <c r="O348" i="4"/>
  <c r="N348" i="4"/>
  <c r="O347" i="4"/>
  <c r="N347" i="4"/>
  <c r="O346" i="4"/>
  <c r="N346" i="4"/>
  <c r="O345" i="4"/>
  <c r="N345" i="4"/>
  <c r="O344" i="4"/>
  <c r="N344" i="4"/>
  <c r="O343" i="4"/>
  <c r="N343" i="4"/>
  <c r="O342" i="4"/>
  <c r="N342" i="4"/>
  <c r="O341" i="4"/>
  <c r="N341" i="4"/>
  <c r="O340" i="4"/>
  <c r="N340" i="4"/>
  <c r="O339" i="4"/>
  <c r="N339" i="4"/>
  <c r="O338" i="4"/>
  <c r="N338" i="4"/>
  <c r="O337" i="4"/>
  <c r="N337" i="4"/>
  <c r="O336" i="4"/>
  <c r="N336" i="4"/>
  <c r="O335" i="4"/>
  <c r="N335" i="4"/>
  <c r="O334" i="4"/>
  <c r="N334" i="4"/>
  <c r="O333" i="4"/>
  <c r="N333" i="4"/>
  <c r="O332" i="4"/>
  <c r="N332" i="4"/>
  <c r="O331" i="4"/>
  <c r="N331" i="4"/>
  <c r="O330" i="4"/>
  <c r="N330" i="4"/>
  <c r="O329" i="4"/>
  <c r="N329" i="4"/>
  <c r="O328" i="4"/>
  <c r="N328" i="4"/>
  <c r="O327" i="4"/>
  <c r="N327" i="4"/>
  <c r="O326" i="4"/>
  <c r="N326" i="4"/>
  <c r="O325" i="4"/>
  <c r="N325" i="4"/>
  <c r="O324" i="4"/>
  <c r="N324" i="4"/>
  <c r="O323" i="4"/>
  <c r="N323" i="4"/>
  <c r="O322" i="4"/>
  <c r="N322" i="4"/>
  <c r="O321" i="4"/>
  <c r="N321" i="4"/>
  <c r="O320" i="4"/>
  <c r="N320" i="4"/>
  <c r="O319" i="4"/>
  <c r="N319" i="4"/>
  <c r="O318" i="4"/>
  <c r="N318" i="4"/>
  <c r="O317" i="4"/>
  <c r="N317" i="4"/>
  <c r="O316" i="4"/>
  <c r="N316" i="4"/>
  <c r="O315" i="4"/>
  <c r="N315" i="4"/>
  <c r="O314" i="4"/>
  <c r="N314" i="4"/>
  <c r="O313" i="4"/>
  <c r="N313" i="4"/>
  <c r="O312" i="4"/>
  <c r="N312" i="4"/>
  <c r="O311" i="4"/>
  <c r="N311" i="4"/>
  <c r="O310" i="4"/>
  <c r="N310" i="4"/>
  <c r="O309" i="4"/>
  <c r="N309" i="4"/>
  <c r="O308" i="4"/>
  <c r="N308" i="4"/>
  <c r="O307" i="4"/>
  <c r="N307" i="4"/>
  <c r="O306" i="4"/>
  <c r="N306" i="4"/>
  <c r="O305" i="4"/>
  <c r="N305" i="4"/>
  <c r="O304" i="4"/>
  <c r="N304" i="4"/>
  <c r="O303" i="4"/>
  <c r="N303" i="4"/>
  <c r="O302" i="4"/>
  <c r="N302" i="4"/>
  <c r="O301" i="4"/>
  <c r="N301" i="4"/>
  <c r="O300" i="4"/>
  <c r="N300" i="4"/>
  <c r="O299" i="4"/>
  <c r="N299" i="4"/>
  <c r="O298" i="4"/>
  <c r="N298" i="4"/>
  <c r="O297" i="4"/>
  <c r="N297" i="4"/>
  <c r="O296" i="4"/>
  <c r="N296" i="4"/>
  <c r="O295" i="4"/>
  <c r="N295" i="4"/>
  <c r="O294" i="4"/>
  <c r="N294" i="4"/>
  <c r="O293" i="4"/>
  <c r="N293" i="4"/>
  <c r="O292" i="4"/>
  <c r="N292" i="4"/>
  <c r="O291" i="4"/>
  <c r="N291" i="4"/>
  <c r="O290" i="4"/>
  <c r="N290" i="4"/>
  <c r="O289" i="4"/>
  <c r="N289" i="4"/>
  <c r="O288" i="4"/>
  <c r="N288" i="4"/>
  <c r="O287" i="4"/>
  <c r="N287" i="4"/>
  <c r="O286" i="4"/>
  <c r="N286" i="4"/>
  <c r="O285" i="4"/>
  <c r="N285" i="4"/>
  <c r="O284" i="4"/>
  <c r="N284" i="4"/>
  <c r="O283" i="4"/>
  <c r="N283" i="4"/>
  <c r="O282" i="4"/>
  <c r="N282" i="4"/>
  <c r="O281" i="4"/>
  <c r="N281" i="4"/>
  <c r="O280" i="4"/>
  <c r="N280" i="4"/>
  <c r="O279" i="4"/>
  <c r="N279" i="4"/>
  <c r="O278" i="4"/>
  <c r="N278" i="4"/>
  <c r="O277" i="4"/>
  <c r="N277" i="4"/>
  <c r="O276" i="4"/>
  <c r="N276" i="4"/>
  <c r="O275" i="4"/>
  <c r="N275" i="4"/>
  <c r="O274" i="4"/>
  <c r="N274" i="4"/>
  <c r="O273" i="4"/>
  <c r="N273" i="4"/>
  <c r="O272" i="4"/>
  <c r="N272" i="4"/>
  <c r="O271" i="4"/>
  <c r="N271" i="4"/>
  <c r="O270" i="4"/>
  <c r="N270" i="4"/>
  <c r="O269" i="4"/>
  <c r="N269" i="4"/>
  <c r="O268" i="4"/>
  <c r="N268" i="4"/>
  <c r="O267" i="4"/>
  <c r="N267" i="4"/>
  <c r="O266" i="4"/>
  <c r="N266" i="4"/>
  <c r="O265" i="4"/>
  <c r="N265" i="4"/>
  <c r="O264" i="4"/>
  <c r="N264" i="4"/>
  <c r="O263" i="4"/>
  <c r="N263" i="4"/>
  <c r="O262" i="4"/>
  <c r="N262" i="4"/>
  <c r="O261" i="4"/>
  <c r="N261" i="4"/>
  <c r="O260" i="4"/>
  <c r="N260" i="4"/>
  <c r="O259" i="4"/>
  <c r="N259" i="4"/>
  <c r="O258" i="4"/>
  <c r="N258" i="4"/>
  <c r="O257" i="4"/>
  <c r="N257" i="4"/>
  <c r="O256" i="4"/>
  <c r="N256" i="4"/>
  <c r="O255" i="4"/>
  <c r="N255" i="4"/>
  <c r="O254" i="4"/>
  <c r="N254" i="4"/>
  <c r="O253" i="4"/>
  <c r="N253" i="4"/>
  <c r="O252" i="4"/>
  <c r="N252" i="4"/>
  <c r="O251" i="4"/>
  <c r="N251" i="4"/>
  <c r="O250" i="4"/>
  <c r="N250" i="4"/>
  <c r="O249" i="4"/>
  <c r="N249" i="4"/>
  <c r="O248" i="4"/>
  <c r="N248" i="4"/>
  <c r="O247" i="4"/>
  <c r="N247" i="4"/>
  <c r="O246" i="4"/>
  <c r="N246" i="4"/>
  <c r="O245" i="4"/>
  <c r="N245" i="4"/>
  <c r="O244" i="4"/>
  <c r="N244" i="4"/>
  <c r="O243" i="4"/>
  <c r="N243" i="4"/>
  <c r="O242" i="4"/>
  <c r="N242" i="4"/>
  <c r="O241" i="4"/>
  <c r="N241" i="4"/>
  <c r="O240" i="4"/>
  <c r="N240" i="4"/>
  <c r="O239" i="4"/>
  <c r="N239" i="4"/>
  <c r="O238" i="4"/>
  <c r="N238" i="4"/>
  <c r="O237" i="4"/>
  <c r="N237" i="4"/>
  <c r="O236" i="4"/>
  <c r="N236" i="4"/>
  <c r="O235" i="4"/>
  <c r="N235" i="4"/>
  <c r="O234" i="4"/>
  <c r="N234" i="4"/>
  <c r="O233" i="4"/>
  <c r="N233" i="4"/>
  <c r="O232" i="4"/>
  <c r="N232" i="4"/>
  <c r="O231" i="4"/>
  <c r="N231" i="4"/>
  <c r="O230" i="4"/>
  <c r="N230" i="4"/>
  <c r="O229" i="4"/>
  <c r="N229" i="4"/>
  <c r="O228" i="4"/>
  <c r="N228" i="4"/>
  <c r="O227" i="4"/>
  <c r="N227" i="4"/>
  <c r="O226" i="4"/>
  <c r="N226" i="4"/>
  <c r="O225" i="4"/>
  <c r="N225" i="4"/>
  <c r="O224" i="4"/>
  <c r="N224" i="4"/>
  <c r="O223" i="4"/>
  <c r="N223" i="4"/>
  <c r="O222" i="4"/>
  <c r="N222" i="4"/>
  <c r="O221" i="4"/>
  <c r="N221" i="4"/>
  <c r="O220" i="4"/>
  <c r="N220" i="4"/>
  <c r="O219" i="4"/>
  <c r="N219" i="4"/>
  <c r="O218" i="4"/>
  <c r="N218" i="4"/>
  <c r="O217" i="4"/>
  <c r="N217" i="4"/>
  <c r="O216" i="4"/>
  <c r="N216" i="4"/>
  <c r="O215" i="4"/>
  <c r="N215" i="4"/>
  <c r="O214" i="4"/>
  <c r="N214" i="4"/>
  <c r="O213" i="4"/>
  <c r="N213" i="4"/>
  <c r="O212" i="4"/>
  <c r="N212" i="4"/>
  <c r="O211" i="4"/>
  <c r="N211" i="4"/>
  <c r="O210" i="4"/>
  <c r="N210" i="4"/>
  <c r="O209" i="4"/>
  <c r="N209" i="4"/>
  <c r="O208" i="4"/>
  <c r="N208" i="4"/>
  <c r="O207" i="4"/>
  <c r="N207" i="4"/>
  <c r="O206" i="4"/>
  <c r="N206" i="4"/>
  <c r="O205" i="4"/>
  <c r="N205" i="4"/>
  <c r="O204" i="4"/>
  <c r="N204" i="4"/>
  <c r="O203" i="4"/>
  <c r="N203" i="4"/>
  <c r="O202" i="4"/>
  <c r="N202" i="4"/>
  <c r="O201" i="4"/>
  <c r="N201" i="4"/>
  <c r="O200" i="4"/>
  <c r="N200" i="4"/>
  <c r="O199" i="4"/>
  <c r="N199" i="4"/>
  <c r="O198" i="4"/>
  <c r="N198" i="4"/>
  <c r="O197" i="4"/>
  <c r="N197" i="4"/>
  <c r="O196" i="4"/>
  <c r="N196" i="4"/>
  <c r="O195" i="4"/>
  <c r="N195" i="4"/>
  <c r="O194" i="4"/>
  <c r="N194" i="4"/>
  <c r="O193" i="4"/>
  <c r="N193" i="4"/>
  <c r="O192" i="4"/>
  <c r="N192" i="4"/>
  <c r="O191" i="4"/>
  <c r="N191" i="4"/>
  <c r="O190" i="4"/>
  <c r="N190" i="4"/>
  <c r="O189" i="4"/>
  <c r="N189" i="4"/>
  <c r="O188" i="4"/>
  <c r="N188" i="4"/>
  <c r="O187" i="4"/>
  <c r="N187" i="4"/>
  <c r="O186" i="4"/>
  <c r="N186" i="4"/>
  <c r="O185" i="4"/>
  <c r="N185" i="4"/>
  <c r="O184" i="4"/>
  <c r="N184" i="4"/>
  <c r="O183" i="4"/>
  <c r="N183" i="4"/>
  <c r="O182" i="4"/>
  <c r="N182" i="4"/>
  <c r="O181" i="4"/>
  <c r="N181" i="4"/>
  <c r="O180" i="4"/>
  <c r="N180" i="4"/>
  <c r="O179" i="4"/>
  <c r="N179" i="4"/>
  <c r="O178" i="4"/>
  <c r="N178" i="4"/>
  <c r="O177" i="4"/>
  <c r="N177" i="4"/>
  <c r="O176" i="4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N152" i="4"/>
  <c r="O151" i="4"/>
  <c r="N151" i="4"/>
  <c r="O150" i="4"/>
  <c r="N150" i="4"/>
  <c r="O149" i="4"/>
  <c r="N149" i="4"/>
  <c r="O148" i="4"/>
  <c r="N148" i="4"/>
  <c r="O147" i="4"/>
  <c r="N147" i="4"/>
  <c r="O146" i="4"/>
  <c r="N146" i="4"/>
  <c r="O145" i="4"/>
  <c r="N145" i="4"/>
  <c r="O144" i="4"/>
  <c r="N144" i="4"/>
  <c r="O143" i="4"/>
  <c r="N143" i="4"/>
  <c r="O142" i="4"/>
  <c r="N142" i="4"/>
  <c r="O141" i="4"/>
  <c r="N141" i="4"/>
  <c r="O140" i="4"/>
  <c r="N140" i="4"/>
  <c r="O139" i="4"/>
  <c r="N139" i="4"/>
  <c r="O138" i="4"/>
  <c r="N138" i="4"/>
  <c r="O137" i="4"/>
  <c r="N137" i="4"/>
  <c r="O136" i="4"/>
  <c r="N136" i="4"/>
  <c r="O135" i="4"/>
  <c r="N135" i="4"/>
  <c r="O134" i="4"/>
  <c r="N134" i="4"/>
  <c r="O133" i="4"/>
  <c r="N133" i="4"/>
  <c r="O132" i="4"/>
  <c r="N132" i="4"/>
  <c r="O131" i="4"/>
  <c r="N131" i="4"/>
  <c r="O130" i="4"/>
  <c r="N130" i="4"/>
  <c r="O129" i="4"/>
  <c r="N129" i="4"/>
  <c r="O128" i="4"/>
  <c r="N128" i="4"/>
  <c r="O127" i="4"/>
  <c r="N127" i="4"/>
  <c r="O126" i="4"/>
  <c r="N126" i="4"/>
  <c r="O125" i="4"/>
  <c r="N125" i="4"/>
  <c r="O124" i="4"/>
  <c r="N124" i="4"/>
  <c r="O123" i="4"/>
  <c r="N123" i="4"/>
  <c r="O122" i="4"/>
  <c r="N122" i="4"/>
  <c r="O121" i="4"/>
  <c r="N121" i="4"/>
  <c r="O120" i="4"/>
  <c r="N120" i="4"/>
  <c r="O119" i="4"/>
  <c r="N119" i="4"/>
  <c r="O118" i="4"/>
  <c r="N118" i="4"/>
  <c r="O117" i="4"/>
  <c r="N117" i="4"/>
  <c r="O116" i="4"/>
  <c r="N116" i="4"/>
  <c r="O115" i="4"/>
  <c r="N115" i="4"/>
  <c r="O114" i="4"/>
  <c r="N114" i="4"/>
  <c r="O113" i="4"/>
  <c r="N113" i="4"/>
  <c r="O112" i="4"/>
  <c r="N112" i="4"/>
  <c r="O111" i="4"/>
  <c r="N111" i="4"/>
  <c r="O110" i="4"/>
  <c r="N110" i="4"/>
  <c r="O109" i="4"/>
  <c r="N109" i="4"/>
  <c r="O108" i="4"/>
  <c r="N108" i="4"/>
  <c r="O107" i="4"/>
  <c r="N107" i="4"/>
  <c r="O106" i="4"/>
  <c r="N106" i="4"/>
  <c r="O105" i="4"/>
  <c r="N105" i="4"/>
  <c r="O104" i="4"/>
  <c r="N104" i="4"/>
  <c r="O103" i="4"/>
  <c r="N103" i="4"/>
  <c r="O102" i="4"/>
  <c r="N102" i="4"/>
  <c r="O101" i="4"/>
  <c r="N101" i="4"/>
  <c r="O100" i="4"/>
  <c r="N100" i="4"/>
  <c r="O99" i="4"/>
  <c r="N99" i="4"/>
  <c r="O98" i="4"/>
  <c r="N98" i="4"/>
  <c r="O97" i="4"/>
  <c r="N97" i="4"/>
  <c r="O96" i="4"/>
  <c r="N96" i="4"/>
  <c r="O95" i="4"/>
  <c r="N95" i="4"/>
  <c r="O94" i="4"/>
  <c r="N94" i="4"/>
  <c r="O93" i="4"/>
  <c r="N93" i="4"/>
  <c r="O92" i="4"/>
  <c r="N92" i="4"/>
  <c r="O91" i="4"/>
  <c r="N91" i="4"/>
  <c r="O90" i="4"/>
  <c r="N90" i="4"/>
  <c r="O89" i="4"/>
  <c r="N89" i="4"/>
  <c r="O88" i="4"/>
  <c r="N88" i="4"/>
  <c r="O87" i="4"/>
  <c r="N87" i="4"/>
  <c r="O86" i="4"/>
  <c r="N86" i="4"/>
  <c r="O85" i="4"/>
  <c r="N85" i="4"/>
  <c r="O84" i="4"/>
  <c r="N84" i="4"/>
  <c r="O83" i="4"/>
  <c r="N83" i="4"/>
  <c r="O82" i="4"/>
  <c r="N82" i="4"/>
  <c r="O81" i="4"/>
  <c r="N81" i="4"/>
  <c r="O80" i="4"/>
  <c r="N80" i="4"/>
  <c r="O79" i="4"/>
  <c r="N79" i="4"/>
  <c r="O78" i="4"/>
  <c r="N78" i="4"/>
  <c r="O77" i="4"/>
  <c r="N77" i="4"/>
  <c r="O76" i="4"/>
  <c r="N76" i="4"/>
  <c r="O75" i="4"/>
  <c r="N75" i="4"/>
  <c r="O74" i="4"/>
  <c r="N74" i="4"/>
  <c r="O73" i="4"/>
  <c r="N73" i="4"/>
  <c r="O72" i="4"/>
  <c r="N72" i="4"/>
  <c r="O71" i="4"/>
  <c r="N71" i="4"/>
  <c r="O70" i="4"/>
  <c r="N70" i="4"/>
  <c r="O69" i="4"/>
  <c r="N69" i="4"/>
  <c r="O68" i="4"/>
  <c r="N68" i="4"/>
  <c r="O67" i="4"/>
  <c r="N67" i="4"/>
  <c r="O66" i="4"/>
  <c r="N66" i="4"/>
  <c r="O65" i="4"/>
  <c r="N65" i="4"/>
  <c r="O64" i="4"/>
  <c r="N64" i="4"/>
  <c r="O63" i="4"/>
  <c r="N63" i="4"/>
  <c r="O62" i="4"/>
  <c r="N62" i="4"/>
  <c r="O61" i="4"/>
  <c r="N61" i="4"/>
  <c r="O60" i="4"/>
  <c r="N60" i="4"/>
  <c r="O59" i="4"/>
  <c r="N59" i="4"/>
  <c r="O58" i="4"/>
  <c r="N58" i="4"/>
  <c r="O57" i="4"/>
  <c r="N57" i="4"/>
  <c r="O56" i="4"/>
  <c r="N56" i="4"/>
  <c r="O55" i="4"/>
  <c r="N55" i="4"/>
  <c r="O54" i="4"/>
  <c r="N54" i="4"/>
  <c r="O53" i="4"/>
  <c r="N53" i="4"/>
  <c r="O52" i="4"/>
  <c r="N52" i="4"/>
  <c r="O51" i="4"/>
  <c r="N51" i="4"/>
  <c r="O50" i="4"/>
  <c r="N50" i="4"/>
  <c r="O49" i="4"/>
  <c r="N49" i="4"/>
  <c r="O48" i="4"/>
  <c r="N48" i="4"/>
  <c r="O47" i="4"/>
  <c r="N47" i="4"/>
  <c r="O46" i="4"/>
  <c r="N46" i="4"/>
  <c r="O45" i="4"/>
  <c r="N45" i="4"/>
  <c r="O44" i="4"/>
  <c r="N44" i="4"/>
  <c r="O43" i="4"/>
  <c r="N43" i="4"/>
  <c r="O42" i="4"/>
  <c r="N42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O26" i="4"/>
  <c r="N26" i="4"/>
  <c r="O25" i="4"/>
  <c r="N25" i="4"/>
  <c r="O24" i="4"/>
  <c r="N24" i="4"/>
  <c r="O23" i="4"/>
  <c r="N23" i="4"/>
  <c r="O22" i="4"/>
  <c r="N22" i="4"/>
  <c r="O21" i="4"/>
  <c r="N21" i="4"/>
  <c r="O20" i="4"/>
  <c r="N20" i="4"/>
  <c r="O19" i="4"/>
  <c r="N19" i="4"/>
  <c r="O18" i="4"/>
  <c r="N18" i="4"/>
  <c r="O17" i="4"/>
  <c r="N17" i="4"/>
  <c r="O16" i="4"/>
  <c r="N16" i="4"/>
  <c r="O15" i="4"/>
  <c r="N15" i="4"/>
  <c r="O14" i="4"/>
  <c r="N14" i="4"/>
  <c r="O13" i="4"/>
  <c r="N13" i="4"/>
  <c r="O12" i="4"/>
  <c r="N12" i="4"/>
  <c r="O11" i="4"/>
  <c r="N11" i="4"/>
  <c r="O10" i="4"/>
  <c r="N10" i="4"/>
  <c r="O9" i="4"/>
  <c r="N9" i="4"/>
  <c r="O8" i="4"/>
  <c r="N8" i="4"/>
  <c r="O7" i="4"/>
  <c r="N7" i="4"/>
  <c r="O6" i="4"/>
  <c r="N6" i="4"/>
  <c r="O5" i="4"/>
  <c r="N5" i="4"/>
  <c r="O4" i="4"/>
  <c r="N4" i="4"/>
  <c r="O3" i="4"/>
  <c r="N3" i="4"/>
  <c r="O2" i="4"/>
  <c r="N2" i="4"/>
  <c r="K501" i="2"/>
  <c r="J501" i="2"/>
  <c r="I501" i="2"/>
  <c r="H501" i="2"/>
  <c r="L501" i="2" s="1"/>
  <c r="G501" i="2"/>
  <c r="F501" i="2"/>
  <c r="M501" i="2" s="1"/>
  <c r="E501" i="2"/>
  <c r="C501" i="2"/>
  <c r="D501" i="2" s="1"/>
  <c r="B501" i="2"/>
  <c r="K500" i="2"/>
  <c r="J500" i="2"/>
  <c r="I500" i="2"/>
  <c r="H500" i="2"/>
  <c r="L500" i="2" s="1"/>
  <c r="G500" i="2"/>
  <c r="F500" i="2"/>
  <c r="M500" i="2" s="1"/>
  <c r="E500" i="2"/>
  <c r="C500" i="2"/>
  <c r="D500" i="2" s="1"/>
  <c r="B500" i="2"/>
  <c r="K499" i="2"/>
  <c r="J499" i="2"/>
  <c r="I499" i="2"/>
  <c r="H499" i="2"/>
  <c r="L499" i="2" s="1"/>
  <c r="G499" i="2"/>
  <c r="F499" i="2"/>
  <c r="M499" i="2" s="1"/>
  <c r="E499" i="2"/>
  <c r="C499" i="2"/>
  <c r="D499" i="2" s="1"/>
  <c r="B499" i="2"/>
  <c r="K498" i="2"/>
  <c r="J498" i="2"/>
  <c r="I498" i="2"/>
  <c r="H498" i="2"/>
  <c r="L498" i="2" s="1"/>
  <c r="G498" i="2"/>
  <c r="F498" i="2"/>
  <c r="M498" i="2" s="1"/>
  <c r="E498" i="2"/>
  <c r="C498" i="2"/>
  <c r="D498" i="2" s="1"/>
  <c r="B498" i="2"/>
  <c r="K497" i="2"/>
  <c r="J497" i="2"/>
  <c r="I497" i="2"/>
  <c r="H497" i="2"/>
  <c r="L497" i="2" s="1"/>
  <c r="G497" i="2"/>
  <c r="F497" i="2"/>
  <c r="M497" i="2" s="1"/>
  <c r="E497" i="2"/>
  <c r="C497" i="2"/>
  <c r="D497" i="2" s="1"/>
  <c r="B497" i="2"/>
  <c r="K496" i="2"/>
  <c r="J496" i="2"/>
  <c r="I496" i="2"/>
  <c r="H496" i="2"/>
  <c r="L496" i="2" s="1"/>
  <c r="G496" i="2"/>
  <c r="F496" i="2"/>
  <c r="M496" i="2" s="1"/>
  <c r="E496" i="2"/>
  <c r="C496" i="2"/>
  <c r="D496" i="2" s="1"/>
  <c r="B496" i="2"/>
  <c r="K495" i="2"/>
  <c r="J495" i="2"/>
  <c r="I495" i="2"/>
  <c r="H495" i="2"/>
  <c r="L495" i="2" s="1"/>
  <c r="G495" i="2"/>
  <c r="F495" i="2"/>
  <c r="M495" i="2" s="1"/>
  <c r="E495" i="2"/>
  <c r="C495" i="2"/>
  <c r="D495" i="2" s="1"/>
  <c r="B495" i="2"/>
  <c r="K494" i="2"/>
  <c r="J494" i="2"/>
  <c r="I494" i="2"/>
  <c r="H494" i="2"/>
  <c r="L494" i="2" s="1"/>
  <c r="G494" i="2"/>
  <c r="F494" i="2"/>
  <c r="M494" i="2" s="1"/>
  <c r="E494" i="2"/>
  <c r="C494" i="2"/>
  <c r="D494" i="2" s="1"/>
  <c r="B494" i="2"/>
  <c r="K493" i="2"/>
  <c r="J493" i="2"/>
  <c r="I493" i="2"/>
  <c r="H493" i="2"/>
  <c r="L493" i="2" s="1"/>
  <c r="G493" i="2"/>
  <c r="F493" i="2"/>
  <c r="M493" i="2" s="1"/>
  <c r="E493" i="2"/>
  <c r="C493" i="2"/>
  <c r="D493" i="2" s="1"/>
  <c r="B493" i="2"/>
  <c r="K492" i="2"/>
  <c r="J492" i="2"/>
  <c r="I492" i="2"/>
  <c r="H492" i="2"/>
  <c r="L492" i="2" s="1"/>
  <c r="G492" i="2"/>
  <c r="F492" i="2"/>
  <c r="M492" i="2" s="1"/>
  <c r="E492" i="2"/>
  <c r="C492" i="2"/>
  <c r="D492" i="2" s="1"/>
  <c r="B492" i="2"/>
  <c r="K491" i="2"/>
  <c r="J491" i="2"/>
  <c r="I491" i="2"/>
  <c r="H491" i="2"/>
  <c r="L491" i="2" s="1"/>
  <c r="G491" i="2"/>
  <c r="F491" i="2"/>
  <c r="M491" i="2" s="1"/>
  <c r="E491" i="2"/>
  <c r="C491" i="2"/>
  <c r="D491" i="2" s="1"/>
  <c r="B491" i="2"/>
  <c r="K490" i="2"/>
  <c r="J490" i="2"/>
  <c r="I490" i="2"/>
  <c r="H490" i="2"/>
  <c r="L490" i="2" s="1"/>
  <c r="G490" i="2"/>
  <c r="F490" i="2"/>
  <c r="M490" i="2" s="1"/>
  <c r="E490" i="2"/>
  <c r="C490" i="2"/>
  <c r="D490" i="2" s="1"/>
  <c r="B490" i="2"/>
  <c r="K489" i="2"/>
  <c r="J489" i="2"/>
  <c r="I489" i="2"/>
  <c r="H489" i="2"/>
  <c r="L489" i="2" s="1"/>
  <c r="G489" i="2"/>
  <c r="F489" i="2"/>
  <c r="M489" i="2" s="1"/>
  <c r="E489" i="2"/>
  <c r="C489" i="2"/>
  <c r="D489" i="2" s="1"/>
  <c r="B489" i="2"/>
  <c r="K488" i="2"/>
  <c r="J488" i="2"/>
  <c r="I488" i="2"/>
  <c r="H488" i="2"/>
  <c r="L488" i="2" s="1"/>
  <c r="G488" i="2"/>
  <c r="F488" i="2"/>
  <c r="M488" i="2" s="1"/>
  <c r="E488" i="2"/>
  <c r="C488" i="2"/>
  <c r="D488" i="2" s="1"/>
  <c r="B488" i="2"/>
  <c r="K487" i="2"/>
  <c r="J487" i="2"/>
  <c r="I487" i="2"/>
  <c r="H487" i="2"/>
  <c r="L487" i="2" s="1"/>
  <c r="G487" i="2"/>
  <c r="F487" i="2"/>
  <c r="M487" i="2" s="1"/>
  <c r="E487" i="2"/>
  <c r="C487" i="2"/>
  <c r="D487" i="2" s="1"/>
  <c r="B487" i="2"/>
  <c r="K486" i="2"/>
  <c r="J486" i="2"/>
  <c r="I486" i="2"/>
  <c r="H486" i="2"/>
  <c r="L486" i="2" s="1"/>
  <c r="G486" i="2"/>
  <c r="F486" i="2"/>
  <c r="M486" i="2" s="1"/>
  <c r="E486" i="2"/>
  <c r="C486" i="2"/>
  <c r="D486" i="2" s="1"/>
  <c r="B486" i="2"/>
  <c r="K485" i="2"/>
  <c r="J485" i="2"/>
  <c r="I485" i="2"/>
  <c r="H485" i="2"/>
  <c r="L485" i="2" s="1"/>
  <c r="G485" i="2"/>
  <c r="F485" i="2"/>
  <c r="M485" i="2" s="1"/>
  <c r="E485" i="2"/>
  <c r="C485" i="2"/>
  <c r="D485" i="2" s="1"/>
  <c r="B485" i="2"/>
  <c r="K484" i="2"/>
  <c r="J484" i="2"/>
  <c r="I484" i="2"/>
  <c r="H484" i="2"/>
  <c r="L484" i="2" s="1"/>
  <c r="G484" i="2"/>
  <c r="F484" i="2"/>
  <c r="M484" i="2" s="1"/>
  <c r="E484" i="2"/>
  <c r="C484" i="2"/>
  <c r="D484" i="2" s="1"/>
  <c r="B484" i="2"/>
  <c r="K483" i="2"/>
  <c r="J483" i="2"/>
  <c r="I483" i="2"/>
  <c r="H483" i="2"/>
  <c r="L483" i="2" s="1"/>
  <c r="G483" i="2"/>
  <c r="F483" i="2"/>
  <c r="M483" i="2" s="1"/>
  <c r="E483" i="2"/>
  <c r="C483" i="2"/>
  <c r="D483" i="2" s="1"/>
  <c r="B483" i="2"/>
  <c r="K482" i="2"/>
  <c r="J482" i="2"/>
  <c r="I482" i="2"/>
  <c r="H482" i="2"/>
  <c r="L482" i="2" s="1"/>
  <c r="G482" i="2"/>
  <c r="F482" i="2"/>
  <c r="M482" i="2" s="1"/>
  <c r="E482" i="2"/>
  <c r="C482" i="2"/>
  <c r="D482" i="2" s="1"/>
  <c r="B482" i="2"/>
  <c r="K481" i="2"/>
  <c r="J481" i="2"/>
  <c r="I481" i="2"/>
  <c r="H481" i="2"/>
  <c r="L481" i="2" s="1"/>
  <c r="G481" i="2"/>
  <c r="F481" i="2"/>
  <c r="M481" i="2" s="1"/>
  <c r="E481" i="2"/>
  <c r="C481" i="2"/>
  <c r="D481" i="2" s="1"/>
  <c r="B481" i="2"/>
  <c r="K480" i="2"/>
  <c r="J480" i="2"/>
  <c r="I480" i="2"/>
  <c r="H480" i="2"/>
  <c r="L480" i="2" s="1"/>
  <c r="G480" i="2"/>
  <c r="F480" i="2"/>
  <c r="M480" i="2" s="1"/>
  <c r="E480" i="2"/>
  <c r="C480" i="2"/>
  <c r="D480" i="2" s="1"/>
  <c r="B480" i="2"/>
  <c r="K479" i="2"/>
  <c r="J479" i="2"/>
  <c r="I479" i="2"/>
  <c r="H479" i="2"/>
  <c r="L479" i="2" s="1"/>
  <c r="G479" i="2"/>
  <c r="F479" i="2"/>
  <c r="M479" i="2" s="1"/>
  <c r="E479" i="2"/>
  <c r="C479" i="2"/>
  <c r="D479" i="2" s="1"/>
  <c r="B479" i="2"/>
  <c r="K478" i="2"/>
  <c r="J478" i="2"/>
  <c r="I478" i="2"/>
  <c r="H478" i="2"/>
  <c r="L478" i="2" s="1"/>
  <c r="G478" i="2"/>
  <c r="F478" i="2"/>
  <c r="M478" i="2" s="1"/>
  <c r="E478" i="2"/>
  <c r="C478" i="2"/>
  <c r="D478" i="2" s="1"/>
  <c r="B478" i="2"/>
  <c r="K477" i="2"/>
  <c r="J477" i="2"/>
  <c r="I477" i="2"/>
  <c r="H477" i="2"/>
  <c r="L477" i="2" s="1"/>
  <c r="G477" i="2"/>
  <c r="F477" i="2"/>
  <c r="M477" i="2" s="1"/>
  <c r="E477" i="2"/>
  <c r="C477" i="2"/>
  <c r="D477" i="2" s="1"/>
  <c r="B477" i="2"/>
  <c r="K476" i="2"/>
  <c r="J476" i="2"/>
  <c r="I476" i="2"/>
  <c r="H476" i="2"/>
  <c r="L476" i="2" s="1"/>
  <c r="G476" i="2"/>
  <c r="F476" i="2"/>
  <c r="M476" i="2" s="1"/>
  <c r="E476" i="2"/>
  <c r="C476" i="2"/>
  <c r="D476" i="2" s="1"/>
  <c r="B476" i="2"/>
  <c r="K475" i="2"/>
  <c r="J475" i="2"/>
  <c r="I475" i="2"/>
  <c r="H475" i="2"/>
  <c r="L475" i="2" s="1"/>
  <c r="G475" i="2"/>
  <c r="F475" i="2"/>
  <c r="M475" i="2" s="1"/>
  <c r="E475" i="2"/>
  <c r="C475" i="2"/>
  <c r="D475" i="2" s="1"/>
  <c r="B475" i="2"/>
  <c r="K474" i="2"/>
  <c r="J474" i="2"/>
  <c r="I474" i="2"/>
  <c r="H474" i="2"/>
  <c r="L474" i="2" s="1"/>
  <c r="G474" i="2"/>
  <c r="F474" i="2"/>
  <c r="M474" i="2" s="1"/>
  <c r="E474" i="2"/>
  <c r="C474" i="2"/>
  <c r="D474" i="2" s="1"/>
  <c r="B474" i="2"/>
  <c r="K473" i="2"/>
  <c r="J473" i="2"/>
  <c r="I473" i="2"/>
  <c r="H473" i="2"/>
  <c r="L473" i="2" s="1"/>
  <c r="G473" i="2"/>
  <c r="F473" i="2"/>
  <c r="M473" i="2" s="1"/>
  <c r="E473" i="2"/>
  <c r="C473" i="2"/>
  <c r="D473" i="2" s="1"/>
  <c r="B473" i="2"/>
  <c r="K472" i="2"/>
  <c r="J472" i="2"/>
  <c r="I472" i="2"/>
  <c r="H472" i="2"/>
  <c r="L472" i="2" s="1"/>
  <c r="G472" i="2"/>
  <c r="F472" i="2"/>
  <c r="M472" i="2" s="1"/>
  <c r="E472" i="2"/>
  <c r="C472" i="2"/>
  <c r="D472" i="2" s="1"/>
  <c r="B472" i="2"/>
  <c r="K471" i="2"/>
  <c r="J471" i="2"/>
  <c r="I471" i="2"/>
  <c r="H471" i="2"/>
  <c r="L471" i="2" s="1"/>
  <c r="G471" i="2"/>
  <c r="F471" i="2"/>
  <c r="M471" i="2" s="1"/>
  <c r="E471" i="2"/>
  <c r="C471" i="2"/>
  <c r="D471" i="2" s="1"/>
  <c r="B471" i="2"/>
  <c r="K470" i="2"/>
  <c r="J470" i="2"/>
  <c r="I470" i="2"/>
  <c r="H470" i="2"/>
  <c r="L470" i="2" s="1"/>
  <c r="G470" i="2"/>
  <c r="F470" i="2"/>
  <c r="M470" i="2" s="1"/>
  <c r="E470" i="2"/>
  <c r="C470" i="2"/>
  <c r="D470" i="2" s="1"/>
  <c r="B470" i="2"/>
  <c r="K469" i="2"/>
  <c r="J469" i="2"/>
  <c r="I469" i="2"/>
  <c r="H469" i="2"/>
  <c r="L469" i="2" s="1"/>
  <c r="G469" i="2"/>
  <c r="F469" i="2"/>
  <c r="M469" i="2" s="1"/>
  <c r="E469" i="2"/>
  <c r="C469" i="2"/>
  <c r="D469" i="2" s="1"/>
  <c r="B469" i="2"/>
  <c r="K468" i="2"/>
  <c r="J468" i="2"/>
  <c r="I468" i="2"/>
  <c r="H468" i="2"/>
  <c r="L468" i="2" s="1"/>
  <c r="G468" i="2"/>
  <c r="F468" i="2"/>
  <c r="M468" i="2" s="1"/>
  <c r="E468" i="2"/>
  <c r="C468" i="2"/>
  <c r="D468" i="2" s="1"/>
  <c r="B468" i="2"/>
  <c r="K467" i="2"/>
  <c r="J467" i="2"/>
  <c r="I467" i="2"/>
  <c r="H467" i="2"/>
  <c r="L467" i="2" s="1"/>
  <c r="G467" i="2"/>
  <c r="F467" i="2"/>
  <c r="M467" i="2" s="1"/>
  <c r="E467" i="2"/>
  <c r="C467" i="2"/>
  <c r="D467" i="2" s="1"/>
  <c r="B467" i="2"/>
  <c r="K466" i="2"/>
  <c r="J466" i="2"/>
  <c r="I466" i="2"/>
  <c r="H466" i="2"/>
  <c r="L466" i="2" s="1"/>
  <c r="G466" i="2"/>
  <c r="F466" i="2"/>
  <c r="M466" i="2" s="1"/>
  <c r="E466" i="2"/>
  <c r="C466" i="2"/>
  <c r="D466" i="2" s="1"/>
  <c r="B466" i="2"/>
  <c r="K465" i="2"/>
  <c r="J465" i="2"/>
  <c r="I465" i="2"/>
  <c r="H465" i="2"/>
  <c r="L465" i="2" s="1"/>
  <c r="G465" i="2"/>
  <c r="F465" i="2"/>
  <c r="M465" i="2" s="1"/>
  <c r="E465" i="2"/>
  <c r="C465" i="2"/>
  <c r="D465" i="2" s="1"/>
  <c r="B465" i="2"/>
  <c r="K464" i="2"/>
  <c r="J464" i="2"/>
  <c r="I464" i="2"/>
  <c r="H464" i="2"/>
  <c r="L464" i="2" s="1"/>
  <c r="G464" i="2"/>
  <c r="F464" i="2"/>
  <c r="M464" i="2" s="1"/>
  <c r="E464" i="2"/>
  <c r="C464" i="2"/>
  <c r="D464" i="2" s="1"/>
  <c r="B464" i="2"/>
  <c r="K463" i="2"/>
  <c r="J463" i="2"/>
  <c r="I463" i="2"/>
  <c r="H463" i="2"/>
  <c r="L463" i="2" s="1"/>
  <c r="G463" i="2"/>
  <c r="F463" i="2"/>
  <c r="M463" i="2" s="1"/>
  <c r="E463" i="2"/>
  <c r="C463" i="2"/>
  <c r="D463" i="2" s="1"/>
  <c r="B463" i="2"/>
  <c r="K462" i="2"/>
  <c r="J462" i="2"/>
  <c r="I462" i="2"/>
  <c r="H462" i="2"/>
  <c r="L462" i="2" s="1"/>
  <c r="G462" i="2"/>
  <c r="F462" i="2"/>
  <c r="M462" i="2" s="1"/>
  <c r="E462" i="2"/>
  <c r="C462" i="2"/>
  <c r="D462" i="2" s="1"/>
  <c r="B462" i="2"/>
  <c r="K461" i="2"/>
  <c r="J461" i="2"/>
  <c r="I461" i="2"/>
  <c r="H461" i="2"/>
  <c r="L461" i="2" s="1"/>
  <c r="G461" i="2"/>
  <c r="F461" i="2"/>
  <c r="M461" i="2" s="1"/>
  <c r="E461" i="2"/>
  <c r="C461" i="2"/>
  <c r="D461" i="2" s="1"/>
  <c r="B461" i="2"/>
  <c r="K460" i="2"/>
  <c r="J460" i="2"/>
  <c r="I460" i="2"/>
  <c r="H460" i="2"/>
  <c r="L460" i="2" s="1"/>
  <c r="G460" i="2"/>
  <c r="F460" i="2"/>
  <c r="M460" i="2" s="1"/>
  <c r="E460" i="2"/>
  <c r="C460" i="2"/>
  <c r="D460" i="2" s="1"/>
  <c r="B460" i="2"/>
  <c r="K459" i="2"/>
  <c r="J459" i="2"/>
  <c r="I459" i="2"/>
  <c r="H459" i="2"/>
  <c r="L459" i="2" s="1"/>
  <c r="G459" i="2"/>
  <c r="F459" i="2"/>
  <c r="M459" i="2" s="1"/>
  <c r="E459" i="2"/>
  <c r="C459" i="2"/>
  <c r="D459" i="2" s="1"/>
  <c r="B459" i="2"/>
  <c r="K458" i="2"/>
  <c r="J458" i="2"/>
  <c r="I458" i="2"/>
  <c r="H458" i="2"/>
  <c r="L458" i="2" s="1"/>
  <c r="G458" i="2"/>
  <c r="F458" i="2"/>
  <c r="M458" i="2" s="1"/>
  <c r="E458" i="2"/>
  <c r="C458" i="2"/>
  <c r="D458" i="2" s="1"/>
  <c r="B458" i="2"/>
  <c r="K457" i="2"/>
  <c r="J457" i="2"/>
  <c r="I457" i="2"/>
  <c r="H457" i="2"/>
  <c r="L457" i="2" s="1"/>
  <c r="G457" i="2"/>
  <c r="F457" i="2"/>
  <c r="M457" i="2" s="1"/>
  <c r="E457" i="2"/>
  <c r="C457" i="2"/>
  <c r="D457" i="2" s="1"/>
  <c r="B457" i="2"/>
  <c r="K456" i="2"/>
  <c r="J456" i="2"/>
  <c r="I456" i="2"/>
  <c r="H456" i="2"/>
  <c r="L456" i="2" s="1"/>
  <c r="G456" i="2"/>
  <c r="F456" i="2"/>
  <c r="M456" i="2" s="1"/>
  <c r="E456" i="2"/>
  <c r="C456" i="2"/>
  <c r="D456" i="2" s="1"/>
  <c r="B456" i="2"/>
  <c r="K455" i="2"/>
  <c r="J455" i="2"/>
  <c r="I455" i="2"/>
  <c r="H455" i="2"/>
  <c r="L455" i="2" s="1"/>
  <c r="G455" i="2"/>
  <c r="F455" i="2"/>
  <c r="M455" i="2" s="1"/>
  <c r="E455" i="2"/>
  <c r="C455" i="2"/>
  <c r="D455" i="2" s="1"/>
  <c r="B455" i="2"/>
  <c r="K454" i="2"/>
  <c r="J454" i="2"/>
  <c r="I454" i="2"/>
  <c r="H454" i="2"/>
  <c r="L454" i="2" s="1"/>
  <c r="G454" i="2"/>
  <c r="F454" i="2"/>
  <c r="M454" i="2" s="1"/>
  <c r="E454" i="2"/>
  <c r="C454" i="2"/>
  <c r="D454" i="2" s="1"/>
  <c r="B454" i="2"/>
  <c r="K453" i="2"/>
  <c r="J453" i="2"/>
  <c r="I453" i="2"/>
  <c r="H453" i="2"/>
  <c r="L453" i="2" s="1"/>
  <c r="G453" i="2"/>
  <c r="F453" i="2"/>
  <c r="M453" i="2" s="1"/>
  <c r="E453" i="2"/>
  <c r="C453" i="2"/>
  <c r="D453" i="2" s="1"/>
  <c r="B453" i="2"/>
  <c r="K452" i="2"/>
  <c r="J452" i="2"/>
  <c r="I452" i="2"/>
  <c r="H452" i="2"/>
  <c r="L452" i="2" s="1"/>
  <c r="G452" i="2"/>
  <c r="F452" i="2"/>
  <c r="M452" i="2" s="1"/>
  <c r="E452" i="2"/>
  <c r="C452" i="2"/>
  <c r="D452" i="2" s="1"/>
  <c r="B452" i="2"/>
  <c r="K451" i="2"/>
  <c r="J451" i="2"/>
  <c r="I451" i="2"/>
  <c r="H451" i="2"/>
  <c r="L451" i="2" s="1"/>
  <c r="G451" i="2"/>
  <c r="F451" i="2"/>
  <c r="M451" i="2" s="1"/>
  <c r="E451" i="2"/>
  <c r="C451" i="2"/>
  <c r="D451" i="2" s="1"/>
  <c r="B451" i="2"/>
  <c r="K450" i="2"/>
  <c r="J450" i="2"/>
  <c r="I450" i="2"/>
  <c r="H450" i="2"/>
  <c r="L450" i="2" s="1"/>
  <c r="G450" i="2"/>
  <c r="F450" i="2"/>
  <c r="M450" i="2" s="1"/>
  <c r="E450" i="2"/>
  <c r="C450" i="2"/>
  <c r="D450" i="2" s="1"/>
  <c r="B450" i="2"/>
  <c r="K449" i="2"/>
  <c r="J449" i="2"/>
  <c r="I449" i="2"/>
  <c r="H449" i="2"/>
  <c r="L449" i="2" s="1"/>
  <c r="G449" i="2"/>
  <c r="F449" i="2"/>
  <c r="M449" i="2" s="1"/>
  <c r="E449" i="2"/>
  <c r="C449" i="2"/>
  <c r="D449" i="2" s="1"/>
  <c r="B449" i="2"/>
  <c r="K448" i="2"/>
  <c r="J448" i="2"/>
  <c r="I448" i="2"/>
  <c r="H448" i="2"/>
  <c r="L448" i="2" s="1"/>
  <c r="G448" i="2"/>
  <c r="F448" i="2"/>
  <c r="M448" i="2" s="1"/>
  <c r="E448" i="2"/>
  <c r="C448" i="2"/>
  <c r="D448" i="2" s="1"/>
  <c r="B448" i="2"/>
  <c r="K447" i="2"/>
  <c r="J447" i="2"/>
  <c r="I447" i="2"/>
  <c r="H447" i="2"/>
  <c r="L447" i="2" s="1"/>
  <c r="G447" i="2"/>
  <c r="F447" i="2"/>
  <c r="M447" i="2" s="1"/>
  <c r="E447" i="2"/>
  <c r="C447" i="2"/>
  <c r="D447" i="2" s="1"/>
  <c r="B447" i="2"/>
  <c r="K446" i="2"/>
  <c r="J446" i="2"/>
  <c r="I446" i="2"/>
  <c r="H446" i="2"/>
  <c r="L446" i="2" s="1"/>
  <c r="G446" i="2"/>
  <c r="F446" i="2"/>
  <c r="M446" i="2" s="1"/>
  <c r="E446" i="2"/>
  <c r="C446" i="2"/>
  <c r="D446" i="2" s="1"/>
  <c r="B446" i="2"/>
  <c r="K445" i="2"/>
  <c r="J445" i="2"/>
  <c r="I445" i="2"/>
  <c r="H445" i="2"/>
  <c r="L445" i="2" s="1"/>
  <c r="G445" i="2"/>
  <c r="F445" i="2"/>
  <c r="M445" i="2" s="1"/>
  <c r="E445" i="2"/>
  <c r="C445" i="2"/>
  <c r="D445" i="2" s="1"/>
  <c r="B445" i="2"/>
  <c r="K444" i="2"/>
  <c r="J444" i="2"/>
  <c r="I444" i="2"/>
  <c r="H444" i="2"/>
  <c r="L444" i="2" s="1"/>
  <c r="G444" i="2"/>
  <c r="F444" i="2"/>
  <c r="M444" i="2" s="1"/>
  <c r="E444" i="2"/>
  <c r="C444" i="2"/>
  <c r="D444" i="2" s="1"/>
  <c r="B444" i="2"/>
  <c r="K443" i="2"/>
  <c r="J443" i="2"/>
  <c r="I443" i="2"/>
  <c r="H443" i="2"/>
  <c r="L443" i="2" s="1"/>
  <c r="G443" i="2"/>
  <c r="F443" i="2"/>
  <c r="M443" i="2" s="1"/>
  <c r="E443" i="2"/>
  <c r="C443" i="2"/>
  <c r="D443" i="2" s="1"/>
  <c r="B443" i="2"/>
  <c r="K442" i="2"/>
  <c r="J442" i="2"/>
  <c r="I442" i="2"/>
  <c r="H442" i="2"/>
  <c r="L442" i="2" s="1"/>
  <c r="G442" i="2"/>
  <c r="F442" i="2"/>
  <c r="M442" i="2" s="1"/>
  <c r="E442" i="2"/>
  <c r="C442" i="2"/>
  <c r="D442" i="2" s="1"/>
  <c r="B442" i="2"/>
  <c r="K441" i="2"/>
  <c r="J441" i="2"/>
  <c r="I441" i="2"/>
  <c r="H441" i="2"/>
  <c r="L441" i="2" s="1"/>
  <c r="G441" i="2"/>
  <c r="F441" i="2"/>
  <c r="M441" i="2" s="1"/>
  <c r="E441" i="2"/>
  <c r="C441" i="2"/>
  <c r="D441" i="2" s="1"/>
  <c r="B441" i="2"/>
  <c r="K440" i="2"/>
  <c r="J440" i="2"/>
  <c r="I440" i="2"/>
  <c r="H440" i="2"/>
  <c r="L440" i="2" s="1"/>
  <c r="G440" i="2"/>
  <c r="F440" i="2"/>
  <c r="M440" i="2" s="1"/>
  <c r="E440" i="2"/>
  <c r="C440" i="2"/>
  <c r="D440" i="2" s="1"/>
  <c r="B440" i="2"/>
  <c r="K439" i="2"/>
  <c r="J439" i="2"/>
  <c r="I439" i="2"/>
  <c r="H439" i="2"/>
  <c r="L439" i="2" s="1"/>
  <c r="G439" i="2"/>
  <c r="F439" i="2"/>
  <c r="M439" i="2" s="1"/>
  <c r="E439" i="2"/>
  <c r="C439" i="2"/>
  <c r="D439" i="2" s="1"/>
  <c r="B439" i="2"/>
  <c r="K438" i="2"/>
  <c r="J438" i="2"/>
  <c r="I438" i="2"/>
  <c r="H438" i="2"/>
  <c r="L438" i="2" s="1"/>
  <c r="G438" i="2"/>
  <c r="F438" i="2"/>
  <c r="M438" i="2" s="1"/>
  <c r="E438" i="2"/>
  <c r="C438" i="2"/>
  <c r="D438" i="2" s="1"/>
  <c r="B438" i="2"/>
  <c r="K437" i="2"/>
  <c r="J437" i="2"/>
  <c r="I437" i="2"/>
  <c r="H437" i="2"/>
  <c r="L437" i="2" s="1"/>
  <c r="G437" i="2"/>
  <c r="F437" i="2"/>
  <c r="M437" i="2" s="1"/>
  <c r="E437" i="2"/>
  <c r="C437" i="2"/>
  <c r="D437" i="2" s="1"/>
  <c r="B437" i="2"/>
  <c r="K436" i="2"/>
  <c r="J436" i="2"/>
  <c r="I436" i="2"/>
  <c r="H436" i="2"/>
  <c r="L436" i="2" s="1"/>
  <c r="G436" i="2"/>
  <c r="F436" i="2"/>
  <c r="M436" i="2" s="1"/>
  <c r="E436" i="2"/>
  <c r="C436" i="2"/>
  <c r="D436" i="2" s="1"/>
  <c r="B436" i="2"/>
  <c r="K435" i="2"/>
  <c r="J435" i="2"/>
  <c r="I435" i="2"/>
  <c r="H435" i="2"/>
  <c r="L435" i="2" s="1"/>
  <c r="G435" i="2"/>
  <c r="F435" i="2"/>
  <c r="M435" i="2" s="1"/>
  <c r="E435" i="2"/>
  <c r="C435" i="2"/>
  <c r="D435" i="2" s="1"/>
  <c r="B435" i="2"/>
  <c r="K434" i="2"/>
  <c r="J434" i="2"/>
  <c r="I434" i="2"/>
  <c r="H434" i="2"/>
  <c r="L434" i="2" s="1"/>
  <c r="G434" i="2"/>
  <c r="F434" i="2"/>
  <c r="M434" i="2" s="1"/>
  <c r="E434" i="2"/>
  <c r="C434" i="2"/>
  <c r="D434" i="2" s="1"/>
  <c r="B434" i="2"/>
  <c r="K433" i="2"/>
  <c r="J433" i="2"/>
  <c r="I433" i="2"/>
  <c r="H433" i="2"/>
  <c r="L433" i="2" s="1"/>
  <c r="G433" i="2"/>
  <c r="F433" i="2"/>
  <c r="M433" i="2" s="1"/>
  <c r="E433" i="2"/>
  <c r="C433" i="2"/>
  <c r="D433" i="2" s="1"/>
  <c r="B433" i="2"/>
  <c r="K432" i="2"/>
  <c r="J432" i="2"/>
  <c r="I432" i="2"/>
  <c r="H432" i="2"/>
  <c r="L432" i="2" s="1"/>
  <c r="G432" i="2"/>
  <c r="F432" i="2"/>
  <c r="M432" i="2" s="1"/>
  <c r="E432" i="2"/>
  <c r="C432" i="2"/>
  <c r="D432" i="2" s="1"/>
  <c r="B432" i="2"/>
  <c r="K431" i="2"/>
  <c r="J431" i="2"/>
  <c r="I431" i="2"/>
  <c r="H431" i="2"/>
  <c r="L431" i="2" s="1"/>
  <c r="G431" i="2"/>
  <c r="F431" i="2"/>
  <c r="M431" i="2" s="1"/>
  <c r="E431" i="2"/>
  <c r="C431" i="2"/>
  <c r="D431" i="2" s="1"/>
  <c r="B431" i="2"/>
  <c r="K430" i="2"/>
  <c r="J430" i="2"/>
  <c r="I430" i="2"/>
  <c r="H430" i="2"/>
  <c r="L430" i="2" s="1"/>
  <c r="G430" i="2"/>
  <c r="F430" i="2"/>
  <c r="M430" i="2" s="1"/>
  <c r="E430" i="2"/>
  <c r="C430" i="2"/>
  <c r="D430" i="2" s="1"/>
  <c r="B430" i="2"/>
  <c r="K429" i="2"/>
  <c r="J429" i="2"/>
  <c r="I429" i="2"/>
  <c r="H429" i="2"/>
  <c r="L429" i="2" s="1"/>
  <c r="G429" i="2"/>
  <c r="F429" i="2"/>
  <c r="M429" i="2" s="1"/>
  <c r="E429" i="2"/>
  <c r="C429" i="2"/>
  <c r="D429" i="2" s="1"/>
  <c r="B429" i="2"/>
  <c r="K428" i="2"/>
  <c r="J428" i="2"/>
  <c r="I428" i="2"/>
  <c r="H428" i="2"/>
  <c r="L428" i="2" s="1"/>
  <c r="G428" i="2"/>
  <c r="F428" i="2"/>
  <c r="M428" i="2" s="1"/>
  <c r="E428" i="2"/>
  <c r="C428" i="2"/>
  <c r="D428" i="2" s="1"/>
  <c r="B428" i="2"/>
  <c r="K427" i="2"/>
  <c r="J427" i="2"/>
  <c r="I427" i="2"/>
  <c r="H427" i="2"/>
  <c r="L427" i="2" s="1"/>
  <c r="G427" i="2"/>
  <c r="F427" i="2"/>
  <c r="M427" i="2" s="1"/>
  <c r="E427" i="2"/>
  <c r="C427" i="2"/>
  <c r="D427" i="2" s="1"/>
  <c r="B427" i="2"/>
  <c r="K426" i="2"/>
  <c r="J426" i="2"/>
  <c r="I426" i="2"/>
  <c r="H426" i="2"/>
  <c r="L426" i="2" s="1"/>
  <c r="G426" i="2"/>
  <c r="F426" i="2"/>
  <c r="M426" i="2" s="1"/>
  <c r="E426" i="2"/>
  <c r="C426" i="2"/>
  <c r="D426" i="2" s="1"/>
  <c r="B426" i="2"/>
  <c r="K425" i="2"/>
  <c r="J425" i="2"/>
  <c r="I425" i="2"/>
  <c r="H425" i="2"/>
  <c r="L425" i="2" s="1"/>
  <c r="G425" i="2"/>
  <c r="F425" i="2"/>
  <c r="M425" i="2" s="1"/>
  <c r="E425" i="2"/>
  <c r="C425" i="2"/>
  <c r="D425" i="2" s="1"/>
  <c r="B425" i="2"/>
  <c r="K424" i="2"/>
  <c r="J424" i="2"/>
  <c r="I424" i="2"/>
  <c r="H424" i="2"/>
  <c r="L424" i="2" s="1"/>
  <c r="G424" i="2"/>
  <c r="F424" i="2"/>
  <c r="M424" i="2" s="1"/>
  <c r="E424" i="2"/>
  <c r="C424" i="2"/>
  <c r="D424" i="2" s="1"/>
  <c r="B424" i="2"/>
  <c r="K423" i="2"/>
  <c r="J423" i="2"/>
  <c r="I423" i="2"/>
  <c r="H423" i="2"/>
  <c r="L423" i="2" s="1"/>
  <c r="G423" i="2"/>
  <c r="F423" i="2"/>
  <c r="M423" i="2" s="1"/>
  <c r="E423" i="2"/>
  <c r="C423" i="2"/>
  <c r="D423" i="2" s="1"/>
  <c r="B423" i="2"/>
  <c r="K422" i="2"/>
  <c r="J422" i="2"/>
  <c r="I422" i="2"/>
  <c r="H422" i="2"/>
  <c r="L422" i="2" s="1"/>
  <c r="G422" i="2"/>
  <c r="F422" i="2"/>
  <c r="M422" i="2" s="1"/>
  <c r="E422" i="2"/>
  <c r="C422" i="2"/>
  <c r="D422" i="2" s="1"/>
  <c r="B422" i="2"/>
  <c r="K421" i="2"/>
  <c r="J421" i="2"/>
  <c r="I421" i="2"/>
  <c r="H421" i="2"/>
  <c r="L421" i="2" s="1"/>
  <c r="G421" i="2"/>
  <c r="F421" i="2"/>
  <c r="M421" i="2" s="1"/>
  <c r="E421" i="2"/>
  <c r="C421" i="2"/>
  <c r="D421" i="2" s="1"/>
  <c r="B421" i="2"/>
  <c r="K420" i="2"/>
  <c r="J420" i="2"/>
  <c r="I420" i="2"/>
  <c r="H420" i="2"/>
  <c r="L420" i="2" s="1"/>
  <c r="G420" i="2"/>
  <c r="F420" i="2"/>
  <c r="M420" i="2" s="1"/>
  <c r="E420" i="2"/>
  <c r="C420" i="2"/>
  <c r="D420" i="2" s="1"/>
  <c r="B420" i="2"/>
  <c r="K419" i="2"/>
  <c r="J419" i="2"/>
  <c r="I419" i="2"/>
  <c r="H419" i="2"/>
  <c r="L419" i="2" s="1"/>
  <c r="G419" i="2"/>
  <c r="F419" i="2"/>
  <c r="M419" i="2" s="1"/>
  <c r="E419" i="2"/>
  <c r="C419" i="2"/>
  <c r="D419" i="2" s="1"/>
  <c r="B419" i="2"/>
  <c r="K418" i="2"/>
  <c r="J418" i="2"/>
  <c r="I418" i="2"/>
  <c r="H418" i="2"/>
  <c r="L418" i="2" s="1"/>
  <c r="G418" i="2"/>
  <c r="F418" i="2"/>
  <c r="M418" i="2" s="1"/>
  <c r="E418" i="2"/>
  <c r="C418" i="2"/>
  <c r="D418" i="2" s="1"/>
  <c r="B418" i="2"/>
  <c r="K417" i="2"/>
  <c r="J417" i="2"/>
  <c r="I417" i="2"/>
  <c r="H417" i="2"/>
  <c r="L417" i="2" s="1"/>
  <c r="G417" i="2"/>
  <c r="F417" i="2"/>
  <c r="M417" i="2" s="1"/>
  <c r="E417" i="2"/>
  <c r="C417" i="2"/>
  <c r="D417" i="2" s="1"/>
  <c r="B417" i="2"/>
  <c r="K416" i="2"/>
  <c r="J416" i="2"/>
  <c r="I416" i="2"/>
  <c r="H416" i="2"/>
  <c r="L416" i="2" s="1"/>
  <c r="G416" i="2"/>
  <c r="F416" i="2"/>
  <c r="M416" i="2" s="1"/>
  <c r="E416" i="2"/>
  <c r="C416" i="2"/>
  <c r="D416" i="2" s="1"/>
  <c r="B416" i="2"/>
  <c r="K415" i="2"/>
  <c r="J415" i="2"/>
  <c r="I415" i="2"/>
  <c r="H415" i="2"/>
  <c r="L415" i="2" s="1"/>
  <c r="G415" i="2"/>
  <c r="F415" i="2"/>
  <c r="M415" i="2" s="1"/>
  <c r="E415" i="2"/>
  <c r="C415" i="2"/>
  <c r="D415" i="2" s="1"/>
  <c r="B415" i="2"/>
  <c r="K414" i="2"/>
  <c r="J414" i="2"/>
  <c r="I414" i="2"/>
  <c r="H414" i="2"/>
  <c r="L414" i="2" s="1"/>
  <c r="G414" i="2"/>
  <c r="F414" i="2"/>
  <c r="M414" i="2" s="1"/>
  <c r="E414" i="2"/>
  <c r="C414" i="2"/>
  <c r="D414" i="2" s="1"/>
  <c r="B414" i="2"/>
  <c r="K413" i="2"/>
  <c r="J413" i="2"/>
  <c r="I413" i="2"/>
  <c r="H413" i="2"/>
  <c r="L413" i="2" s="1"/>
  <c r="G413" i="2"/>
  <c r="F413" i="2"/>
  <c r="M413" i="2" s="1"/>
  <c r="E413" i="2"/>
  <c r="C413" i="2"/>
  <c r="D413" i="2" s="1"/>
  <c r="B413" i="2"/>
  <c r="K412" i="2"/>
  <c r="J412" i="2"/>
  <c r="I412" i="2"/>
  <c r="H412" i="2"/>
  <c r="L412" i="2" s="1"/>
  <c r="G412" i="2"/>
  <c r="F412" i="2"/>
  <c r="M412" i="2" s="1"/>
  <c r="E412" i="2"/>
  <c r="C412" i="2"/>
  <c r="D412" i="2" s="1"/>
  <c r="B412" i="2"/>
  <c r="K411" i="2"/>
  <c r="J411" i="2"/>
  <c r="I411" i="2"/>
  <c r="H411" i="2"/>
  <c r="L411" i="2" s="1"/>
  <c r="G411" i="2"/>
  <c r="F411" i="2"/>
  <c r="M411" i="2" s="1"/>
  <c r="E411" i="2"/>
  <c r="C411" i="2"/>
  <c r="D411" i="2" s="1"/>
  <c r="B411" i="2"/>
  <c r="K410" i="2"/>
  <c r="J410" i="2"/>
  <c r="I410" i="2"/>
  <c r="H410" i="2"/>
  <c r="L410" i="2" s="1"/>
  <c r="G410" i="2"/>
  <c r="F410" i="2"/>
  <c r="M410" i="2" s="1"/>
  <c r="E410" i="2"/>
  <c r="C410" i="2"/>
  <c r="D410" i="2" s="1"/>
  <c r="B410" i="2"/>
  <c r="K409" i="2"/>
  <c r="J409" i="2"/>
  <c r="I409" i="2"/>
  <c r="H409" i="2"/>
  <c r="L409" i="2" s="1"/>
  <c r="G409" i="2"/>
  <c r="F409" i="2"/>
  <c r="M409" i="2" s="1"/>
  <c r="E409" i="2"/>
  <c r="C409" i="2"/>
  <c r="D409" i="2" s="1"/>
  <c r="B409" i="2"/>
  <c r="K408" i="2"/>
  <c r="J408" i="2"/>
  <c r="I408" i="2"/>
  <c r="H408" i="2"/>
  <c r="L408" i="2" s="1"/>
  <c r="G408" i="2"/>
  <c r="F408" i="2"/>
  <c r="M408" i="2" s="1"/>
  <c r="E408" i="2"/>
  <c r="C408" i="2"/>
  <c r="D408" i="2" s="1"/>
  <c r="B408" i="2"/>
  <c r="K407" i="2"/>
  <c r="J407" i="2"/>
  <c r="I407" i="2"/>
  <c r="H407" i="2"/>
  <c r="L407" i="2" s="1"/>
  <c r="G407" i="2"/>
  <c r="F407" i="2"/>
  <c r="M407" i="2" s="1"/>
  <c r="E407" i="2"/>
  <c r="C407" i="2"/>
  <c r="D407" i="2" s="1"/>
  <c r="B407" i="2"/>
  <c r="K406" i="2"/>
  <c r="J406" i="2"/>
  <c r="I406" i="2"/>
  <c r="H406" i="2"/>
  <c r="L406" i="2" s="1"/>
  <c r="G406" i="2"/>
  <c r="F406" i="2"/>
  <c r="M406" i="2" s="1"/>
  <c r="E406" i="2"/>
  <c r="C406" i="2"/>
  <c r="D406" i="2" s="1"/>
  <c r="B406" i="2"/>
  <c r="K405" i="2"/>
  <c r="J405" i="2"/>
  <c r="I405" i="2"/>
  <c r="H405" i="2"/>
  <c r="L405" i="2" s="1"/>
  <c r="G405" i="2"/>
  <c r="F405" i="2"/>
  <c r="M405" i="2" s="1"/>
  <c r="E405" i="2"/>
  <c r="C405" i="2"/>
  <c r="D405" i="2" s="1"/>
  <c r="B405" i="2"/>
  <c r="K404" i="2"/>
  <c r="J404" i="2"/>
  <c r="I404" i="2"/>
  <c r="H404" i="2"/>
  <c r="L404" i="2" s="1"/>
  <c r="G404" i="2"/>
  <c r="F404" i="2"/>
  <c r="M404" i="2" s="1"/>
  <c r="E404" i="2"/>
  <c r="C404" i="2"/>
  <c r="D404" i="2" s="1"/>
  <c r="B404" i="2"/>
  <c r="K403" i="2"/>
  <c r="J403" i="2"/>
  <c r="I403" i="2"/>
  <c r="H403" i="2"/>
  <c r="L403" i="2" s="1"/>
  <c r="G403" i="2"/>
  <c r="F403" i="2"/>
  <c r="M403" i="2" s="1"/>
  <c r="E403" i="2"/>
  <c r="C403" i="2"/>
  <c r="D403" i="2" s="1"/>
  <c r="B403" i="2"/>
  <c r="K402" i="2"/>
  <c r="J402" i="2"/>
  <c r="I402" i="2"/>
  <c r="H402" i="2"/>
  <c r="L402" i="2" s="1"/>
  <c r="G402" i="2"/>
  <c r="F402" i="2"/>
  <c r="M402" i="2" s="1"/>
  <c r="E402" i="2"/>
  <c r="C402" i="2"/>
  <c r="D402" i="2" s="1"/>
  <c r="B402" i="2"/>
  <c r="K401" i="2"/>
  <c r="J401" i="2"/>
  <c r="I401" i="2"/>
  <c r="H401" i="2"/>
  <c r="L401" i="2" s="1"/>
  <c r="G401" i="2"/>
  <c r="F401" i="2"/>
  <c r="M401" i="2" s="1"/>
  <c r="E401" i="2"/>
  <c r="C401" i="2"/>
  <c r="D401" i="2" s="1"/>
  <c r="B401" i="2"/>
  <c r="K400" i="2"/>
  <c r="J400" i="2"/>
  <c r="I400" i="2"/>
  <c r="H400" i="2"/>
  <c r="L400" i="2" s="1"/>
  <c r="G400" i="2"/>
  <c r="F400" i="2"/>
  <c r="M400" i="2" s="1"/>
  <c r="E400" i="2"/>
  <c r="C400" i="2"/>
  <c r="D400" i="2" s="1"/>
  <c r="B400" i="2"/>
  <c r="K399" i="2"/>
  <c r="J399" i="2"/>
  <c r="I399" i="2"/>
  <c r="H399" i="2"/>
  <c r="L399" i="2" s="1"/>
  <c r="G399" i="2"/>
  <c r="F399" i="2"/>
  <c r="M399" i="2" s="1"/>
  <c r="E399" i="2"/>
  <c r="C399" i="2"/>
  <c r="D399" i="2" s="1"/>
  <c r="B399" i="2"/>
  <c r="K398" i="2"/>
  <c r="J398" i="2"/>
  <c r="I398" i="2"/>
  <c r="H398" i="2"/>
  <c r="L398" i="2" s="1"/>
  <c r="G398" i="2"/>
  <c r="F398" i="2"/>
  <c r="M398" i="2" s="1"/>
  <c r="E398" i="2"/>
  <c r="C398" i="2"/>
  <c r="D398" i="2" s="1"/>
  <c r="B398" i="2"/>
  <c r="K397" i="2"/>
  <c r="J397" i="2"/>
  <c r="I397" i="2"/>
  <c r="H397" i="2"/>
  <c r="L397" i="2" s="1"/>
  <c r="G397" i="2"/>
  <c r="F397" i="2"/>
  <c r="M397" i="2" s="1"/>
  <c r="E397" i="2"/>
  <c r="C397" i="2"/>
  <c r="D397" i="2" s="1"/>
  <c r="B397" i="2"/>
  <c r="K396" i="2"/>
  <c r="J396" i="2"/>
  <c r="I396" i="2"/>
  <c r="H396" i="2"/>
  <c r="L396" i="2" s="1"/>
  <c r="G396" i="2"/>
  <c r="F396" i="2"/>
  <c r="M396" i="2" s="1"/>
  <c r="E396" i="2"/>
  <c r="C396" i="2"/>
  <c r="D396" i="2" s="1"/>
  <c r="B396" i="2"/>
  <c r="K395" i="2"/>
  <c r="J395" i="2"/>
  <c r="I395" i="2"/>
  <c r="H395" i="2"/>
  <c r="L395" i="2" s="1"/>
  <c r="G395" i="2"/>
  <c r="F395" i="2"/>
  <c r="M395" i="2" s="1"/>
  <c r="E395" i="2"/>
  <c r="C395" i="2"/>
  <c r="D395" i="2" s="1"/>
  <c r="B395" i="2"/>
  <c r="K394" i="2"/>
  <c r="J394" i="2"/>
  <c r="I394" i="2"/>
  <c r="H394" i="2"/>
  <c r="L394" i="2" s="1"/>
  <c r="G394" i="2"/>
  <c r="F394" i="2"/>
  <c r="M394" i="2" s="1"/>
  <c r="E394" i="2"/>
  <c r="C394" i="2"/>
  <c r="D394" i="2" s="1"/>
  <c r="B394" i="2"/>
  <c r="K393" i="2"/>
  <c r="J393" i="2"/>
  <c r="I393" i="2"/>
  <c r="H393" i="2"/>
  <c r="L393" i="2" s="1"/>
  <c r="G393" i="2"/>
  <c r="F393" i="2"/>
  <c r="M393" i="2" s="1"/>
  <c r="E393" i="2"/>
  <c r="C393" i="2"/>
  <c r="D393" i="2" s="1"/>
  <c r="B393" i="2"/>
  <c r="K392" i="2"/>
  <c r="J392" i="2"/>
  <c r="I392" i="2"/>
  <c r="H392" i="2"/>
  <c r="L392" i="2" s="1"/>
  <c r="G392" i="2"/>
  <c r="F392" i="2"/>
  <c r="M392" i="2" s="1"/>
  <c r="E392" i="2"/>
  <c r="C392" i="2"/>
  <c r="D392" i="2" s="1"/>
  <c r="B392" i="2"/>
  <c r="K391" i="2"/>
  <c r="J391" i="2"/>
  <c r="I391" i="2"/>
  <c r="H391" i="2"/>
  <c r="L391" i="2" s="1"/>
  <c r="G391" i="2"/>
  <c r="F391" i="2"/>
  <c r="M391" i="2" s="1"/>
  <c r="E391" i="2"/>
  <c r="C391" i="2"/>
  <c r="D391" i="2" s="1"/>
  <c r="B391" i="2"/>
  <c r="K390" i="2"/>
  <c r="J390" i="2"/>
  <c r="I390" i="2"/>
  <c r="H390" i="2"/>
  <c r="L390" i="2" s="1"/>
  <c r="G390" i="2"/>
  <c r="F390" i="2"/>
  <c r="M390" i="2" s="1"/>
  <c r="E390" i="2"/>
  <c r="C390" i="2"/>
  <c r="D390" i="2" s="1"/>
  <c r="B390" i="2"/>
  <c r="K389" i="2"/>
  <c r="J389" i="2"/>
  <c r="I389" i="2"/>
  <c r="H389" i="2"/>
  <c r="L389" i="2" s="1"/>
  <c r="G389" i="2"/>
  <c r="F389" i="2"/>
  <c r="M389" i="2" s="1"/>
  <c r="E389" i="2"/>
  <c r="C389" i="2"/>
  <c r="D389" i="2" s="1"/>
  <c r="B389" i="2"/>
  <c r="K388" i="2"/>
  <c r="J388" i="2"/>
  <c r="I388" i="2"/>
  <c r="H388" i="2"/>
  <c r="L388" i="2" s="1"/>
  <c r="G388" i="2"/>
  <c r="F388" i="2"/>
  <c r="M388" i="2" s="1"/>
  <c r="E388" i="2"/>
  <c r="C388" i="2"/>
  <c r="D388" i="2" s="1"/>
  <c r="B388" i="2"/>
  <c r="K387" i="2"/>
  <c r="J387" i="2"/>
  <c r="I387" i="2"/>
  <c r="H387" i="2"/>
  <c r="L387" i="2" s="1"/>
  <c r="G387" i="2"/>
  <c r="F387" i="2"/>
  <c r="M387" i="2" s="1"/>
  <c r="E387" i="2"/>
  <c r="C387" i="2"/>
  <c r="D387" i="2" s="1"/>
  <c r="B387" i="2"/>
  <c r="K386" i="2"/>
  <c r="J386" i="2"/>
  <c r="I386" i="2"/>
  <c r="H386" i="2"/>
  <c r="L386" i="2" s="1"/>
  <c r="G386" i="2"/>
  <c r="F386" i="2"/>
  <c r="M386" i="2" s="1"/>
  <c r="E386" i="2"/>
  <c r="C386" i="2"/>
  <c r="D386" i="2" s="1"/>
  <c r="B386" i="2"/>
  <c r="K385" i="2"/>
  <c r="J385" i="2"/>
  <c r="I385" i="2"/>
  <c r="H385" i="2"/>
  <c r="L385" i="2" s="1"/>
  <c r="G385" i="2"/>
  <c r="F385" i="2"/>
  <c r="M385" i="2" s="1"/>
  <c r="E385" i="2"/>
  <c r="C385" i="2"/>
  <c r="D385" i="2" s="1"/>
  <c r="B385" i="2"/>
  <c r="K384" i="2"/>
  <c r="J384" i="2"/>
  <c r="I384" i="2"/>
  <c r="H384" i="2"/>
  <c r="L384" i="2" s="1"/>
  <c r="G384" i="2"/>
  <c r="F384" i="2"/>
  <c r="M384" i="2" s="1"/>
  <c r="E384" i="2"/>
  <c r="C384" i="2"/>
  <c r="D384" i="2" s="1"/>
  <c r="B384" i="2"/>
  <c r="K383" i="2"/>
  <c r="J383" i="2"/>
  <c r="I383" i="2"/>
  <c r="H383" i="2"/>
  <c r="L383" i="2" s="1"/>
  <c r="G383" i="2"/>
  <c r="F383" i="2"/>
  <c r="M383" i="2" s="1"/>
  <c r="E383" i="2"/>
  <c r="C383" i="2"/>
  <c r="D383" i="2" s="1"/>
  <c r="B383" i="2"/>
  <c r="K382" i="2"/>
  <c r="J382" i="2"/>
  <c r="I382" i="2"/>
  <c r="H382" i="2"/>
  <c r="L382" i="2" s="1"/>
  <c r="G382" i="2"/>
  <c r="F382" i="2"/>
  <c r="M382" i="2" s="1"/>
  <c r="E382" i="2"/>
  <c r="C382" i="2"/>
  <c r="D382" i="2" s="1"/>
  <c r="B382" i="2"/>
  <c r="K381" i="2"/>
  <c r="J381" i="2"/>
  <c r="I381" i="2"/>
  <c r="H381" i="2"/>
  <c r="L381" i="2" s="1"/>
  <c r="G381" i="2"/>
  <c r="F381" i="2"/>
  <c r="M381" i="2" s="1"/>
  <c r="E381" i="2"/>
  <c r="C381" i="2"/>
  <c r="D381" i="2" s="1"/>
  <c r="B381" i="2"/>
  <c r="K380" i="2"/>
  <c r="J380" i="2"/>
  <c r="I380" i="2"/>
  <c r="H380" i="2"/>
  <c r="L380" i="2" s="1"/>
  <c r="G380" i="2"/>
  <c r="F380" i="2"/>
  <c r="M380" i="2" s="1"/>
  <c r="E380" i="2"/>
  <c r="C380" i="2"/>
  <c r="D380" i="2" s="1"/>
  <c r="B380" i="2"/>
  <c r="K379" i="2"/>
  <c r="J379" i="2"/>
  <c r="I379" i="2"/>
  <c r="H379" i="2"/>
  <c r="L379" i="2" s="1"/>
  <c r="G379" i="2"/>
  <c r="F379" i="2"/>
  <c r="M379" i="2" s="1"/>
  <c r="E379" i="2"/>
  <c r="C379" i="2"/>
  <c r="D379" i="2" s="1"/>
  <c r="B379" i="2"/>
  <c r="K378" i="2"/>
  <c r="J378" i="2"/>
  <c r="I378" i="2"/>
  <c r="H378" i="2"/>
  <c r="L378" i="2" s="1"/>
  <c r="G378" i="2"/>
  <c r="F378" i="2"/>
  <c r="M378" i="2" s="1"/>
  <c r="E378" i="2"/>
  <c r="C378" i="2"/>
  <c r="D378" i="2" s="1"/>
  <c r="B378" i="2"/>
  <c r="K377" i="2"/>
  <c r="J377" i="2"/>
  <c r="I377" i="2"/>
  <c r="H377" i="2"/>
  <c r="L377" i="2" s="1"/>
  <c r="G377" i="2"/>
  <c r="F377" i="2"/>
  <c r="M377" i="2" s="1"/>
  <c r="E377" i="2"/>
  <c r="C377" i="2"/>
  <c r="D377" i="2" s="1"/>
  <c r="B377" i="2"/>
  <c r="K376" i="2"/>
  <c r="J376" i="2"/>
  <c r="I376" i="2"/>
  <c r="H376" i="2"/>
  <c r="L376" i="2" s="1"/>
  <c r="G376" i="2"/>
  <c r="F376" i="2"/>
  <c r="M376" i="2" s="1"/>
  <c r="E376" i="2"/>
  <c r="C376" i="2"/>
  <c r="D376" i="2" s="1"/>
  <c r="B376" i="2"/>
  <c r="K375" i="2"/>
  <c r="J375" i="2"/>
  <c r="I375" i="2"/>
  <c r="H375" i="2"/>
  <c r="L375" i="2" s="1"/>
  <c r="G375" i="2"/>
  <c r="F375" i="2"/>
  <c r="M375" i="2" s="1"/>
  <c r="E375" i="2"/>
  <c r="C375" i="2"/>
  <c r="D375" i="2" s="1"/>
  <c r="B375" i="2"/>
  <c r="K374" i="2"/>
  <c r="J374" i="2"/>
  <c r="I374" i="2"/>
  <c r="H374" i="2"/>
  <c r="L374" i="2" s="1"/>
  <c r="G374" i="2"/>
  <c r="F374" i="2"/>
  <c r="M374" i="2" s="1"/>
  <c r="E374" i="2"/>
  <c r="C374" i="2"/>
  <c r="D374" i="2" s="1"/>
  <c r="B374" i="2"/>
  <c r="K373" i="2"/>
  <c r="J373" i="2"/>
  <c r="I373" i="2"/>
  <c r="H373" i="2"/>
  <c r="L373" i="2" s="1"/>
  <c r="G373" i="2"/>
  <c r="F373" i="2"/>
  <c r="M373" i="2" s="1"/>
  <c r="E373" i="2"/>
  <c r="C373" i="2"/>
  <c r="D373" i="2" s="1"/>
  <c r="B373" i="2"/>
  <c r="K372" i="2"/>
  <c r="J372" i="2"/>
  <c r="I372" i="2"/>
  <c r="H372" i="2"/>
  <c r="L372" i="2" s="1"/>
  <c r="G372" i="2"/>
  <c r="F372" i="2"/>
  <c r="M372" i="2" s="1"/>
  <c r="E372" i="2"/>
  <c r="C372" i="2"/>
  <c r="D372" i="2" s="1"/>
  <c r="B372" i="2"/>
  <c r="K371" i="2"/>
  <c r="J371" i="2"/>
  <c r="I371" i="2"/>
  <c r="H371" i="2"/>
  <c r="L371" i="2" s="1"/>
  <c r="G371" i="2"/>
  <c r="F371" i="2"/>
  <c r="M371" i="2" s="1"/>
  <c r="E371" i="2"/>
  <c r="C371" i="2"/>
  <c r="D371" i="2" s="1"/>
  <c r="B371" i="2"/>
  <c r="K370" i="2"/>
  <c r="J370" i="2"/>
  <c r="I370" i="2"/>
  <c r="H370" i="2"/>
  <c r="L370" i="2" s="1"/>
  <c r="G370" i="2"/>
  <c r="F370" i="2"/>
  <c r="M370" i="2" s="1"/>
  <c r="E370" i="2"/>
  <c r="C370" i="2"/>
  <c r="D370" i="2" s="1"/>
  <c r="B370" i="2"/>
  <c r="K369" i="2"/>
  <c r="J369" i="2"/>
  <c r="I369" i="2"/>
  <c r="H369" i="2"/>
  <c r="L369" i="2" s="1"/>
  <c r="G369" i="2"/>
  <c r="F369" i="2"/>
  <c r="M369" i="2" s="1"/>
  <c r="E369" i="2"/>
  <c r="C369" i="2"/>
  <c r="D369" i="2" s="1"/>
  <c r="B369" i="2"/>
  <c r="K368" i="2"/>
  <c r="J368" i="2"/>
  <c r="I368" i="2"/>
  <c r="H368" i="2"/>
  <c r="L368" i="2" s="1"/>
  <c r="G368" i="2"/>
  <c r="F368" i="2"/>
  <c r="M368" i="2" s="1"/>
  <c r="E368" i="2"/>
  <c r="C368" i="2"/>
  <c r="D368" i="2" s="1"/>
  <c r="B368" i="2"/>
  <c r="K367" i="2"/>
  <c r="J367" i="2"/>
  <c r="I367" i="2"/>
  <c r="H367" i="2"/>
  <c r="L367" i="2" s="1"/>
  <c r="G367" i="2"/>
  <c r="F367" i="2"/>
  <c r="M367" i="2" s="1"/>
  <c r="E367" i="2"/>
  <c r="C367" i="2"/>
  <c r="D367" i="2" s="1"/>
  <c r="B367" i="2"/>
  <c r="K366" i="2"/>
  <c r="J366" i="2"/>
  <c r="I366" i="2"/>
  <c r="H366" i="2"/>
  <c r="L366" i="2" s="1"/>
  <c r="G366" i="2"/>
  <c r="F366" i="2"/>
  <c r="M366" i="2" s="1"/>
  <c r="E366" i="2"/>
  <c r="C366" i="2"/>
  <c r="D366" i="2" s="1"/>
  <c r="B366" i="2"/>
  <c r="K365" i="2"/>
  <c r="J365" i="2"/>
  <c r="I365" i="2"/>
  <c r="H365" i="2"/>
  <c r="L365" i="2" s="1"/>
  <c r="G365" i="2"/>
  <c r="F365" i="2"/>
  <c r="M365" i="2" s="1"/>
  <c r="E365" i="2"/>
  <c r="C365" i="2"/>
  <c r="D365" i="2" s="1"/>
  <c r="B365" i="2"/>
  <c r="K364" i="2"/>
  <c r="J364" i="2"/>
  <c r="I364" i="2"/>
  <c r="H364" i="2"/>
  <c r="L364" i="2" s="1"/>
  <c r="G364" i="2"/>
  <c r="F364" i="2"/>
  <c r="M364" i="2" s="1"/>
  <c r="E364" i="2"/>
  <c r="C364" i="2"/>
  <c r="D364" i="2" s="1"/>
  <c r="B364" i="2"/>
  <c r="K363" i="2"/>
  <c r="J363" i="2"/>
  <c r="I363" i="2"/>
  <c r="H363" i="2"/>
  <c r="L363" i="2" s="1"/>
  <c r="G363" i="2"/>
  <c r="F363" i="2"/>
  <c r="M363" i="2" s="1"/>
  <c r="E363" i="2"/>
  <c r="C363" i="2"/>
  <c r="D363" i="2" s="1"/>
  <c r="B363" i="2"/>
  <c r="K362" i="2"/>
  <c r="J362" i="2"/>
  <c r="I362" i="2"/>
  <c r="H362" i="2"/>
  <c r="L362" i="2" s="1"/>
  <c r="G362" i="2"/>
  <c r="F362" i="2"/>
  <c r="M362" i="2" s="1"/>
  <c r="E362" i="2"/>
  <c r="C362" i="2"/>
  <c r="D362" i="2" s="1"/>
  <c r="B362" i="2"/>
  <c r="K361" i="2"/>
  <c r="J361" i="2"/>
  <c r="I361" i="2"/>
  <c r="H361" i="2"/>
  <c r="L361" i="2" s="1"/>
  <c r="G361" i="2"/>
  <c r="F361" i="2"/>
  <c r="M361" i="2" s="1"/>
  <c r="E361" i="2"/>
  <c r="C361" i="2"/>
  <c r="D361" i="2" s="1"/>
  <c r="B361" i="2"/>
  <c r="K360" i="2"/>
  <c r="J360" i="2"/>
  <c r="I360" i="2"/>
  <c r="H360" i="2"/>
  <c r="L360" i="2" s="1"/>
  <c r="G360" i="2"/>
  <c r="F360" i="2"/>
  <c r="M360" i="2" s="1"/>
  <c r="E360" i="2"/>
  <c r="C360" i="2"/>
  <c r="D360" i="2" s="1"/>
  <c r="B360" i="2"/>
  <c r="K359" i="2"/>
  <c r="J359" i="2"/>
  <c r="I359" i="2"/>
  <c r="H359" i="2"/>
  <c r="L359" i="2" s="1"/>
  <c r="G359" i="2"/>
  <c r="F359" i="2"/>
  <c r="M359" i="2" s="1"/>
  <c r="E359" i="2"/>
  <c r="C359" i="2"/>
  <c r="D359" i="2" s="1"/>
  <c r="B359" i="2"/>
  <c r="K358" i="2"/>
  <c r="J358" i="2"/>
  <c r="I358" i="2"/>
  <c r="H358" i="2"/>
  <c r="L358" i="2" s="1"/>
  <c r="G358" i="2"/>
  <c r="F358" i="2"/>
  <c r="M358" i="2" s="1"/>
  <c r="E358" i="2"/>
  <c r="C358" i="2"/>
  <c r="D358" i="2" s="1"/>
  <c r="B358" i="2"/>
  <c r="K357" i="2"/>
  <c r="J357" i="2"/>
  <c r="I357" i="2"/>
  <c r="H357" i="2"/>
  <c r="L357" i="2" s="1"/>
  <c r="G357" i="2"/>
  <c r="F357" i="2"/>
  <c r="M357" i="2" s="1"/>
  <c r="E357" i="2"/>
  <c r="C357" i="2"/>
  <c r="D357" i="2" s="1"/>
  <c r="B357" i="2"/>
  <c r="K356" i="2"/>
  <c r="J356" i="2"/>
  <c r="I356" i="2"/>
  <c r="H356" i="2"/>
  <c r="L356" i="2" s="1"/>
  <c r="G356" i="2"/>
  <c r="F356" i="2"/>
  <c r="M356" i="2" s="1"/>
  <c r="E356" i="2"/>
  <c r="C356" i="2"/>
  <c r="D356" i="2" s="1"/>
  <c r="B356" i="2"/>
  <c r="K355" i="2"/>
  <c r="J355" i="2"/>
  <c r="I355" i="2"/>
  <c r="H355" i="2"/>
  <c r="L355" i="2" s="1"/>
  <c r="G355" i="2"/>
  <c r="F355" i="2"/>
  <c r="M355" i="2" s="1"/>
  <c r="E355" i="2"/>
  <c r="C355" i="2"/>
  <c r="D355" i="2" s="1"/>
  <c r="B355" i="2"/>
  <c r="K354" i="2"/>
  <c r="J354" i="2"/>
  <c r="I354" i="2"/>
  <c r="H354" i="2"/>
  <c r="L354" i="2" s="1"/>
  <c r="G354" i="2"/>
  <c r="F354" i="2"/>
  <c r="M354" i="2" s="1"/>
  <c r="E354" i="2"/>
  <c r="C354" i="2"/>
  <c r="D354" i="2" s="1"/>
  <c r="B354" i="2"/>
  <c r="K353" i="2"/>
  <c r="J353" i="2"/>
  <c r="I353" i="2"/>
  <c r="H353" i="2"/>
  <c r="L353" i="2" s="1"/>
  <c r="G353" i="2"/>
  <c r="F353" i="2"/>
  <c r="M353" i="2" s="1"/>
  <c r="E353" i="2"/>
  <c r="C353" i="2"/>
  <c r="D353" i="2" s="1"/>
  <c r="B353" i="2"/>
  <c r="K352" i="2"/>
  <c r="J352" i="2"/>
  <c r="I352" i="2"/>
  <c r="H352" i="2"/>
  <c r="L352" i="2" s="1"/>
  <c r="G352" i="2"/>
  <c r="F352" i="2"/>
  <c r="M352" i="2" s="1"/>
  <c r="E352" i="2"/>
  <c r="C352" i="2"/>
  <c r="D352" i="2" s="1"/>
  <c r="B352" i="2"/>
  <c r="K351" i="2"/>
  <c r="J351" i="2"/>
  <c r="I351" i="2"/>
  <c r="H351" i="2"/>
  <c r="L351" i="2" s="1"/>
  <c r="G351" i="2"/>
  <c r="F351" i="2"/>
  <c r="M351" i="2" s="1"/>
  <c r="E351" i="2"/>
  <c r="C351" i="2"/>
  <c r="D351" i="2" s="1"/>
  <c r="B351" i="2"/>
  <c r="K350" i="2"/>
  <c r="J350" i="2"/>
  <c r="I350" i="2"/>
  <c r="H350" i="2"/>
  <c r="L350" i="2" s="1"/>
  <c r="G350" i="2"/>
  <c r="F350" i="2"/>
  <c r="M350" i="2" s="1"/>
  <c r="E350" i="2"/>
  <c r="C350" i="2"/>
  <c r="D350" i="2" s="1"/>
  <c r="B350" i="2"/>
  <c r="K349" i="2"/>
  <c r="J349" i="2"/>
  <c r="I349" i="2"/>
  <c r="H349" i="2"/>
  <c r="L349" i="2" s="1"/>
  <c r="G349" i="2"/>
  <c r="F349" i="2"/>
  <c r="M349" i="2" s="1"/>
  <c r="E349" i="2"/>
  <c r="C349" i="2"/>
  <c r="D349" i="2" s="1"/>
  <c r="B349" i="2"/>
  <c r="K348" i="2"/>
  <c r="J348" i="2"/>
  <c r="I348" i="2"/>
  <c r="H348" i="2"/>
  <c r="L348" i="2" s="1"/>
  <c r="G348" i="2"/>
  <c r="F348" i="2"/>
  <c r="M348" i="2" s="1"/>
  <c r="E348" i="2"/>
  <c r="C348" i="2"/>
  <c r="D348" i="2" s="1"/>
  <c r="B348" i="2"/>
  <c r="K347" i="2"/>
  <c r="J347" i="2"/>
  <c r="I347" i="2"/>
  <c r="H347" i="2"/>
  <c r="L347" i="2" s="1"/>
  <c r="G347" i="2"/>
  <c r="F347" i="2"/>
  <c r="M347" i="2" s="1"/>
  <c r="E347" i="2"/>
  <c r="C347" i="2"/>
  <c r="D347" i="2" s="1"/>
  <c r="B347" i="2"/>
  <c r="K346" i="2"/>
  <c r="J346" i="2"/>
  <c r="I346" i="2"/>
  <c r="H346" i="2"/>
  <c r="L346" i="2" s="1"/>
  <c r="G346" i="2"/>
  <c r="F346" i="2"/>
  <c r="M346" i="2" s="1"/>
  <c r="E346" i="2"/>
  <c r="C346" i="2"/>
  <c r="D346" i="2" s="1"/>
  <c r="B346" i="2"/>
  <c r="K345" i="2"/>
  <c r="J345" i="2"/>
  <c r="I345" i="2"/>
  <c r="H345" i="2"/>
  <c r="L345" i="2" s="1"/>
  <c r="G345" i="2"/>
  <c r="F345" i="2"/>
  <c r="M345" i="2" s="1"/>
  <c r="E345" i="2"/>
  <c r="C345" i="2"/>
  <c r="D345" i="2" s="1"/>
  <c r="B345" i="2"/>
  <c r="K344" i="2"/>
  <c r="J344" i="2"/>
  <c r="I344" i="2"/>
  <c r="H344" i="2"/>
  <c r="L344" i="2" s="1"/>
  <c r="G344" i="2"/>
  <c r="F344" i="2"/>
  <c r="M344" i="2" s="1"/>
  <c r="E344" i="2"/>
  <c r="C344" i="2"/>
  <c r="D344" i="2" s="1"/>
  <c r="B344" i="2"/>
  <c r="K343" i="2"/>
  <c r="J343" i="2"/>
  <c r="I343" i="2"/>
  <c r="H343" i="2"/>
  <c r="L343" i="2" s="1"/>
  <c r="G343" i="2"/>
  <c r="F343" i="2"/>
  <c r="M343" i="2" s="1"/>
  <c r="E343" i="2"/>
  <c r="C343" i="2"/>
  <c r="D343" i="2" s="1"/>
  <c r="B343" i="2"/>
  <c r="K342" i="2"/>
  <c r="J342" i="2"/>
  <c r="I342" i="2"/>
  <c r="H342" i="2"/>
  <c r="L342" i="2" s="1"/>
  <c r="G342" i="2"/>
  <c r="F342" i="2"/>
  <c r="M342" i="2" s="1"/>
  <c r="E342" i="2"/>
  <c r="C342" i="2"/>
  <c r="D342" i="2" s="1"/>
  <c r="B342" i="2"/>
  <c r="K341" i="2"/>
  <c r="J341" i="2"/>
  <c r="I341" i="2"/>
  <c r="H341" i="2"/>
  <c r="L341" i="2" s="1"/>
  <c r="G341" i="2"/>
  <c r="F341" i="2"/>
  <c r="M341" i="2" s="1"/>
  <c r="E341" i="2"/>
  <c r="C341" i="2"/>
  <c r="D341" i="2" s="1"/>
  <c r="B341" i="2"/>
  <c r="K340" i="2"/>
  <c r="J340" i="2"/>
  <c r="I340" i="2"/>
  <c r="H340" i="2"/>
  <c r="L340" i="2" s="1"/>
  <c r="G340" i="2"/>
  <c r="F340" i="2"/>
  <c r="M340" i="2" s="1"/>
  <c r="E340" i="2"/>
  <c r="C340" i="2"/>
  <c r="D340" i="2" s="1"/>
  <c r="B340" i="2"/>
  <c r="K339" i="2"/>
  <c r="J339" i="2"/>
  <c r="I339" i="2"/>
  <c r="H339" i="2"/>
  <c r="L339" i="2" s="1"/>
  <c r="G339" i="2"/>
  <c r="F339" i="2"/>
  <c r="M339" i="2" s="1"/>
  <c r="E339" i="2"/>
  <c r="C339" i="2"/>
  <c r="D339" i="2" s="1"/>
  <c r="B339" i="2"/>
  <c r="K338" i="2"/>
  <c r="J338" i="2"/>
  <c r="I338" i="2"/>
  <c r="H338" i="2"/>
  <c r="L338" i="2" s="1"/>
  <c r="G338" i="2"/>
  <c r="F338" i="2"/>
  <c r="M338" i="2" s="1"/>
  <c r="E338" i="2"/>
  <c r="C338" i="2"/>
  <c r="D338" i="2" s="1"/>
  <c r="B338" i="2"/>
  <c r="K337" i="2"/>
  <c r="J337" i="2"/>
  <c r="I337" i="2"/>
  <c r="H337" i="2"/>
  <c r="L337" i="2" s="1"/>
  <c r="G337" i="2"/>
  <c r="F337" i="2"/>
  <c r="M337" i="2" s="1"/>
  <c r="E337" i="2"/>
  <c r="C337" i="2"/>
  <c r="D337" i="2" s="1"/>
  <c r="B337" i="2"/>
  <c r="K336" i="2"/>
  <c r="J336" i="2"/>
  <c r="I336" i="2"/>
  <c r="H336" i="2"/>
  <c r="L336" i="2" s="1"/>
  <c r="G336" i="2"/>
  <c r="F336" i="2"/>
  <c r="M336" i="2" s="1"/>
  <c r="E336" i="2"/>
  <c r="C336" i="2"/>
  <c r="D336" i="2" s="1"/>
  <c r="B336" i="2"/>
  <c r="K335" i="2"/>
  <c r="J335" i="2"/>
  <c r="I335" i="2"/>
  <c r="H335" i="2"/>
  <c r="L335" i="2" s="1"/>
  <c r="G335" i="2"/>
  <c r="F335" i="2"/>
  <c r="M335" i="2" s="1"/>
  <c r="E335" i="2"/>
  <c r="C335" i="2"/>
  <c r="D335" i="2" s="1"/>
  <c r="B335" i="2"/>
  <c r="K334" i="2"/>
  <c r="J334" i="2"/>
  <c r="I334" i="2"/>
  <c r="H334" i="2"/>
  <c r="L334" i="2" s="1"/>
  <c r="G334" i="2"/>
  <c r="F334" i="2"/>
  <c r="M334" i="2" s="1"/>
  <c r="E334" i="2"/>
  <c r="C334" i="2"/>
  <c r="D334" i="2" s="1"/>
  <c r="B334" i="2"/>
  <c r="K333" i="2"/>
  <c r="J333" i="2"/>
  <c r="I333" i="2"/>
  <c r="H333" i="2"/>
  <c r="L333" i="2" s="1"/>
  <c r="G333" i="2"/>
  <c r="F333" i="2"/>
  <c r="M333" i="2" s="1"/>
  <c r="E333" i="2"/>
  <c r="C333" i="2"/>
  <c r="D333" i="2" s="1"/>
  <c r="B333" i="2"/>
  <c r="K332" i="2"/>
  <c r="J332" i="2"/>
  <c r="I332" i="2"/>
  <c r="H332" i="2"/>
  <c r="L332" i="2" s="1"/>
  <c r="G332" i="2"/>
  <c r="F332" i="2"/>
  <c r="M332" i="2" s="1"/>
  <c r="E332" i="2"/>
  <c r="C332" i="2"/>
  <c r="D332" i="2" s="1"/>
  <c r="B332" i="2"/>
  <c r="K331" i="2"/>
  <c r="J331" i="2"/>
  <c r="I331" i="2"/>
  <c r="H331" i="2"/>
  <c r="L331" i="2" s="1"/>
  <c r="G331" i="2"/>
  <c r="F331" i="2"/>
  <c r="M331" i="2" s="1"/>
  <c r="E331" i="2"/>
  <c r="C331" i="2"/>
  <c r="D331" i="2" s="1"/>
  <c r="B331" i="2"/>
  <c r="K330" i="2"/>
  <c r="J330" i="2"/>
  <c r="I330" i="2"/>
  <c r="H330" i="2"/>
  <c r="L330" i="2" s="1"/>
  <c r="G330" i="2"/>
  <c r="F330" i="2"/>
  <c r="M330" i="2" s="1"/>
  <c r="E330" i="2"/>
  <c r="C330" i="2"/>
  <c r="D330" i="2" s="1"/>
  <c r="B330" i="2"/>
  <c r="K329" i="2"/>
  <c r="J329" i="2"/>
  <c r="I329" i="2"/>
  <c r="H329" i="2"/>
  <c r="L329" i="2" s="1"/>
  <c r="G329" i="2"/>
  <c r="F329" i="2"/>
  <c r="M329" i="2" s="1"/>
  <c r="E329" i="2"/>
  <c r="C329" i="2"/>
  <c r="D329" i="2" s="1"/>
  <c r="B329" i="2"/>
  <c r="K328" i="2"/>
  <c r="J328" i="2"/>
  <c r="I328" i="2"/>
  <c r="H328" i="2"/>
  <c r="L328" i="2" s="1"/>
  <c r="G328" i="2"/>
  <c r="F328" i="2"/>
  <c r="M328" i="2" s="1"/>
  <c r="E328" i="2"/>
  <c r="C328" i="2"/>
  <c r="D328" i="2" s="1"/>
  <c r="B328" i="2"/>
  <c r="K327" i="2"/>
  <c r="J327" i="2"/>
  <c r="I327" i="2"/>
  <c r="H327" i="2"/>
  <c r="L327" i="2" s="1"/>
  <c r="G327" i="2"/>
  <c r="F327" i="2"/>
  <c r="M327" i="2" s="1"/>
  <c r="E327" i="2"/>
  <c r="C327" i="2"/>
  <c r="D327" i="2" s="1"/>
  <c r="B327" i="2"/>
  <c r="K326" i="2"/>
  <c r="J326" i="2"/>
  <c r="I326" i="2"/>
  <c r="H326" i="2"/>
  <c r="L326" i="2" s="1"/>
  <c r="G326" i="2"/>
  <c r="F326" i="2"/>
  <c r="M326" i="2" s="1"/>
  <c r="E326" i="2"/>
  <c r="C326" i="2"/>
  <c r="D326" i="2" s="1"/>
  <c r="B326" i="2"/>
  <c r="K325" i="2"/>
  <c r="J325" i="2"/>
  <c r="I325" i="2"/>
  <c r="H325" i="2"/>
  <c r="L325" i="2" s="1"/>
  <c r="G325" i="2"/>
  <c r="F325" i="2"/>
  <c r="M325" i="2" s="1"/>
  <c r="E325" i="2"/>
  <c r="C325" i="2"/>
  <c r="D325" i="2" s="1"/>
  <c r="B325" i="2"/>
  <c r="K324" i="2"/>
  <c r="J324" i="2"/>
  <c r="I324" i="2"/>
  <c r="H324" i="2"/>
  <c r="L324" i="2" s="1"/>
  <c r="G324" i="2"/>
  <c r="F324" i="2"/>
  <c r="M324" i="2" s="1"/>
  <c r="E324" i="2"/>
  <c r="C324" i="2"/>
  <c r="D324" i="2" s="1"/>
  <c r="B324" i="2"/>
  <c r="K323" i="2"/>
  <c r="J323" i="2"/>
  <c r="I323" i="2"/>
  <c r="H323" i="2"/>
  <c r="L323" i="2" s="1"/>
  <c r="G323" i="2"/>
  <c r="F323" i="2"/>
  <c r="M323" i="2" s="1"/>
  <c r="E323" i="2"/>
  <c r="C323" i="2"/>
  <c r="D323" i="2" s="1"/>
  <c r="B323" i="2"/>
  <c r="K322" i="2"/>
  <c r="J322" i="2"/>
  <c r="I322" i="2"/>
  <c r="H322" i="2"/>
  <c r="L322" i="2" s="1"/>
  <c r="G322" i="2"/>
  <c r="F322" i="2"/>
  <c r="M322" i="2" s="1"/>
  <c r="E322" i="2"/>
  <c r="C322" i="2"/>
  <c r="D322" i="2" s="1"/>
  <c r="B322" i="2"/>
  <c r="K321" i="2"/>
  <c r="J321" i="2"/>
  <c r="I321" i="2"/>
  <c r="H321" i="2"/>
  <c r="L321" i="2" s="1"/>
  <c r="G321" i="2"/>
  <c r="F321" i="2"/>
  <c r="M321" i="2" s="1"/>
  <c r="E321" i="2"/>
  <c r="C321" i="2"/>
  <c r="D321" i="2" s="1"/>
  <c r="B321" i="2"/>
  <c r="K320" i="2"/>
  <c r="J320" i="2"/>
  <c r="I320" i="2"/>
  <c r="H320" i="2"/>
  <c r="L320" i="2" s="1"/>
  <c r="G320" i="2"/>
  <c r="F320" i="2"/>
  <c r="M320" i="2" s="1"/>
  <c r="E320" i="2"/>
  <c r="C320" i="2"/>
  <c r="D320" i="2" s="1"/>
  <c r="B320" i="2"/>
  <c r="K319" i="2"/>
  <c r="J319" i="2"/>
  <c r="I319" i="2"/>
  <c r="H319" i="2"/>
  <c r="L319" i="2" s="1"/>
  <c r="G319" i="2"/>
  <c r="F319" i="2"/>
  <c r="M319" i="2" s="1"/>
  <c r="E319" i="2"/>
  <c r="C319" i="2"/>
  <c r="D319" i="2" s="1"/>
  <c r="B319" i="2"/>
  <c r="K318" i="2"/>
  <c r="J318" i="2"/>
  <c r="I318" i="2"/>
  <c r="H318" i="2"/>
  <c r="L318" i="2" s="1"/>
  <c r="G318" i="2"/>
  <c r="F318" i="2"/>
  <c r="M318" i="2" s="1"/>
  <c r="E318" i="2"/>
  <c r="C318" i="2"/>
  <c r="D318" i="2" s="1"/>
  <c r="B318" i="2"/>
  <c r="K317" i="2"/>
  <c r="J317" i="2"/>
  <c r="I317" i="2"/>
  <c r="H317" i="2"/>
  <c r="L317" i="2" s="1"/>
  <c r="G317" i="2"/>
  <c r="F317" i="2"/>
  <c r="M317" i="2" s="1"/>
  <c r="E317" i="2"/>
  <c r="C317" i="2"/>
  <c r="D317" i="2" s="1"/>
  <c r="B317" i="2"/>
  <c r="K316" i="2"/>
  <c r="J316" i="2"/>
  <c r="I316" i="2"/>
  <c r="H316" i="2"/>
  <c r="L316" i="2" s="1"/>
  <c r="G316" i="2"/>
  <c r="F316" i="2"/>
  <c r="M316" i="2" s="1"/>
  <c r="E316" i="2"/>
  <c r="C316" i="2"/>
  <c r="D316" i="2" s="1"/>
  <c r="B316" i="2"/>
  <c r="K315" i="2"/>
  <c r="J315" i="2"/>
  <c r="I315" i="2"/>
  <c r="H315" i="2"/>
  <c r="L315" i="2" s="1"/>
  <c r="G315" i="2"/>
  <c r="F315" i="2"/>
  <c r="M315" i="2" s="1"/>
  <c r="E315" i="2"/>
  <c r="C315" i="2"/>
  <c r="D315" i="2" s="1"/>
  <c r="B315" i="2"/>
  <c r="K314" i="2"/>
  <c r="J314" i="2"/>
  <c r="I314" i="2"/>
  <c r="H314" i="2"/>
  <c r="L314" i="2" s="1"/>
  <c r="G314" i="2"/>
  <c r="F314" i="2"/>
  <c r="M314" i="2" s="1"/>
  <c r="E314" i="2"/>
  <c r="C314" i="2"/>
  <c r="D314" i="2" s="1"/>
  <c r="B314" i="2"/>
  <c r="K313" i="2"/>
  <c r="J313" i="2"/>
  <c r="I313" i="2"/>
  <c r="H313" i="2"/>
  <c r="L313" i="2" s="1"/>
  <c r="G313" i="2"/>
  <c r="F313" i="2"/>
  <c r="M313" i="2" s="1"/>
  <c r="E313" i="2"/>
  <c r="C313" i="2"/>
  <c r="D313" i="2" s="1"/>
  <c r="B313" i="2"/>
  <c r="K312" i="2"/>
  <c r="J312" i="2"/>
  <c r="I312" i="2"/>
  <c r="H312" i="2"/>
  <c r="L312" i="2" s="1"/>
  <c r="G312" i="2"/>
  <c r="F312" i="2"/>
  <c r="M312" i="2" s="1"/>
  <c r="E312" i="2"/>
  <c r="C312" i="2"/>
  <c r="D312" i="2" s="1"/>
  <c r="B312" i="2"/>
  <c r="K311" i="2"/>
  <c r="J311" i="2"/>
  <c r="I311" i="2"/>
  <c r="H311" i="2"/>
  <c r="L311" i="2" s="1"/>
  <c r="G311" i="2"/>
  <c r="F311" i="2"/>
  <c r="M311" i="2" s="1"/>
  <c r="E311" i="2"/>
  <c r="C311" i="2"/>
  <c r="D311" i="2" s="1"/>
  <c r="B311" i="2"/>
  <c r="K310" i="2"/>
  <c r="J310" i="2"/>
  <c r="I310" i="2"/>
  <c r="H310" i="2"/>
  <c r="L310" i="2" s="1"/>
  <c r="G310" i="2"/>
  <c r="F310" i="2"/>
  <c r="M310" i="2" s="1"/>
  <c r="E310" i="2"/>
  <c r="C310" i="2"/>
  <c r="D310" i="2" s="1"/>
  <c r="B310" i="2"/>
  <c r="K309" i="2"/>
  <c r="J309" i="2"/>
  <c r="I309" i="2"/>
  <c r="H309" i="2"/>
  <c r="L309" i="2" s="1"/>
  <c r="G309" i="2"/>
  <c r="F309" i="2"/>
  <c r="M309" i="2" s="1"/>
  <c r="E309" i="2"/>
  <c r="C309" i="2"/>
  <c r="D309" i="2" s="1"/>
  <c r="B309" i="2"/>
  <c r="K308" i="2"/>
  <c r="J308" i="2"/>
  <c r="I308" i="2"/>
  <c r="H308" i="2"/>
  <c r="L308" i="2" s="1"/>
  <c r="G308" i="2"/>
  <c r="F308" i="2"/>
  <c r="M308" i="2" s="1"/>
  <c r="E308" i="2"/>
  <c r="C308" i="2"/>
  <c r="D308" i="2" s="1"/>
  <c r="B308" i="2"/>
  <c r="K307" i="2"/>
  <c r="J307" i="2"/>
  <c r="I307" i="2"/>
  <c r="H307" i="2"/>
  <c r="L307" i="2" s="1"/>
  <c r="G307" i="2"/>
  <c r="F307" i="2"/>
  <c r="M307" i="2" s="1"/>
  <c r="E307" i="2"/>
  <c r="C307" i="2"/>
  <c r="D307" i="2" s="1"/>
  <c r="B307" i="2"/>
  <c r="K306" i="2"/>
  <c r="J306" i="2"/>
  <c r="I306" i="2"/>
  <c r="H306" i="2"/>
  <c r="L306" i="2" s="1"/>
  <c r="G306" i="2"/>
  <c r="F306" i="2"/>
  <c r="M306" i="2" s="1"/>
  <c r="E306" i="2"/>
  <c r="C306" i="2"/>
  <c r="D306" i="2" s="1"/>
  <c r="B306" i="2"/>
  <c r="K305" i="2"/>
  <c r="J305" i="2"/>
  <c r="I305" i="2"/>
  <c r="H305" i="2"/>
  <c r="L305" i="2" s="1"/>
  <c r="G305" i="2"/>
  <c r="F305" i="2"/>
  <c r="M305" i="2" s="1"/>
  <c r="E305" i="2"/>
  <c r="C305" i="2"/>
  <c r="D305" i="2" s="1"/>
  <c r="B305" i="2"/>
  <c r="K304" i="2"/>
  <c r="J304" i="2"/>
  <c r="I304" i="2"/>
  <c r="H304" i="2"/>
  <c r="L304" i="2" s="1"/>
  <c r="G304" i="2"/>
  <c r="F304" i="2"/>
  <c r="M304" i="2" s="1"/>
  <c r="E304" i="2"/>
  <c r="C304" i="2"/>
  <c r="D304" i="2" s="1"/>
  <c r="B304" i="2"/>
  <c r="K303" i="2"/>
  <c r="J303" i="2"/>
  <c r="I303" i="2"/>
  <c r="H303" i="2"/>
  <c r="L303" i="2" s="1"/>
  <c r="G303" i="2"/>
  <c r="F303" i="2"/>
  <c r="M303" i="2" s="1"/>
  <c r="E303" i="2"/>
  <c r="C303" i="2"/>
  <c r="D303" i="2" s="1"/>
  <c r="B303" i="2"/>
  <c r="K302" i="2"/>
  <c r="J302" i="2"/>
  <c r="I302" i="2"/>
  <c r="H302" i="2"/>
  <c r="L302" i="2" s="1"/>
  <c r="G302" i="2"/>
  <c r="F302" i="2"/>
  <c r="M302" i="2" s="1"/>
  <c r="E302" i="2"/>
  <c r="C302" i="2"/>
  <c r="D302" i="2" s="1"/>
  <c r="B302" i="2"/>
  <c r="K301" i="2"/>
  <c r="J301" i="2"/>
  <c r="I301" i="2"/>
  <c r="H301" i="2"/>
  <c r="L301" i="2" s="1"/>
  <c r="G301" i="2"/>
  <c r="F301" i="2"/>
  <c r="M301" i="2" s="1"/>
  <c r="E301" i="2"/>
  <c r="C301" i="2"/>
  <c r="D301" i="2" s="1"/>
  <c r="B301" i="2"/>
  <c r="K300" i="2"/>
  <c r="J300" i="2"/>
  <c r="I300" i="2"/>
  <c r="H300" i="2"/>
  <c r="L300" i="2" s="1"/>
  <c r="G300" i="2"/>
  <c r="F300" i="2"/>
  <c r="M300" i="2" s="1"/>
  <c r="E300" i="2"/>
  <c r="C300" i="2"/>
  <c r="D300" i="2" s="1"/>
  <c r="B300" i="2"/>
  <c r="K299" i="2"/>
  <c r="J299" i="2"/>
  <c r="I299" i="2"/>
  <c r="H299" i="2"/>
  <c r="L299" i="2" s="1"/>
  <c r="G299" i="2"/>
  <c r="F299" i="2"/>
  <c r="M299" i="2" s="1"/>
  <c r="E299" i="2"/>
  <c r="C299" i="2"/>
  <c r="D299" i="2" s="1"/>
  <c r="B299" i="2"/>
  <c r="K298" i="2"/>
  <c r="J298" i="2"/>
  <c r="I298" i="2"/>
  <c r="H298" i="2"/>
  <c r="L298" i="2" s="1"/>
  <c r="G298" i="2"/>
  <c r="F298" i="2"/>
  <c r="M298" i="2" s="1"/>
  <c r="E298" i="2"/>
  <c r="C298" i="2"/>
  <c r="D298" i="2" s="1"/>
  <c r="B298" i="2"/>
  <c r="K297" i="2"/>
  <c r="J297" i="2"/>
  <c r="I297" i="2"/>
  <c r="H297" i="2"/>
  <c r="L297" i="2" s="1"/>
  <c r="G297" i="2"/>
  <c r="F297" i="2"/>
  <c r="M297" i="2" s="1"/>
  <c r="E297" i="2"/>
  <c r="C297" i="2"/>
  <c r="D297" i="2" s="1"/>
  <c r="B297" i="2"/>
  <c r="K296" i="2"/>
  <c r="J296" i="2"/>
  <c r="I296" i="2"/>
  <c r="H296" i="2"/>
  <c r="L296" i="2" s="1"/>
  <c r="G296" i="2"/>
  <c r="F296" i="2"/>
  <c r="M296" i="2" s="1"/>
  <c r="E296" i="2"/>
  <c r="C296" i="2"/>
  <c r="D296" i="2" s="1"/>
  <c r="B296" i="2"/>
  <c r="K295" i="2"/>
  <c r="J295" i="2"/>
  <c r="I295" i="2"/>
  <c r="H295" i="2"/>
  <c r="L295" i="2" s="1"/>
  <c r="G295" i="2"/>
  <c r="F295" i="2"/>
  <c r="M295" i="2" s="1"/>
  <c r="E295" i="2"/>
  <c r="C295" i="2"/>
  <c r="D295" i="2" s="1"/>
  <c r="B295" i="2"/>
  <c r="K294" i="2"/>
  <c r="J294" i="2"/>
  <c r="I294" i="2"/>
  <c r="H294" i="2"/>
  <c r="L294" i="2" s="1"/>
  <c r="G294" i="2"/>
  <c r="F294" i="2"/>
  <c r="M294" i="2" s="1"/>
  <c r="E294" i="2"/>
  <c r="C294" i="2"/>
  <c r="D294" i="2" s="1"/>
  <c r="B294" i="2"/>
  <c r="K293" i="2"/>
  <c r="J293" i="2"/>
  <c r="I293" i="2"/>
  <c r="H293" i="2"/>
  <c r="L293" i="2" s="1"/>
  <c r="G293" i="2"/>
  <c r="F293" i="2"/>
  <c r="M293" i="2" s="1"/>
  <c r="E293" i="2"/>
  <c r="C293" i="2"/>
  <c r="D293" i="2" s="1"/>
  <c r="B293" i="2"/>
  <c r="K292" i="2"/>
  <c r="J292" i="2"/>
  <c r="I292" i="2"/>
  <c r="H292" i="2"/>
  <c r="L292" i="2" s="1"/>
  <c r="G292" i="2"/>
  <c r="F292" i="2"/>
  <c r="M292" i="2" s="1"/>
  <c r="E292" i="2"/>
  <c r="C292" i="2"/>
  <c r="D292" i="2" s="1"/>
  <c r="B292" i="2"/>
  <c r="K291" i="2"/>
  <c r="J291" i="2"/>
  <c r="I291" i="2"/>
  <c r="H291" i="2"/>
  <c r="L291" i="2" s="1"/>
  <c r="G291" i="2"/>
  <c r="F291" i="2"/>
  <c r="M291" i="2" s="1"/>
  <c r="E291" i="2"/>
  <c r="C291" i="2"/>
  <c r="D291" i="2" s="1"/>
  <c r="B291" i="2"/>
  <c r="K290" i="2"/>
  <c r="J290" i="2"/>
  <c r="I290" i="2"/>
  <c r="H290" i="2"/>
  <c r="L290" i="2" s="1"/>
  <c r="G290" i="2"/>
  <c r="F290" i="2"/>
  <c r="M290" i="2" s="1"/>
  <c r="E290" i="2"/>
  <c r="C290" i="2"/>
  <c r="D290" i="2" s="1"/>
  <c r="B290" i="2"/>
  <c r="K289" i="2"/>
  <c r="J289" i="2"/>
  <c r="I289" i="2"/>
  <c r="H289" i="2"/>
  <c r="L289" i="2" s="1"/>
  <c r="G289" i="2"/>
  <c r="F289" i="2"/>
  <c r="M289" i="2" s="1"/>
  <c r="E289" i="2"/>
  <c r="C289" i="2"/>
  <c r="D289" i="2" s="1"/>
  <c r="B289" i="2"/>
  <c r="K288" i="2"/>
  <c r="J288" i="2"/>
  <c r="I288" i="2"/>
  <c r="H288" i="2"/>
  <c r="L288" i="2" s="1"/>
  <c r="G288" i="2"/>
  <c r="F288" i="2"/>
  <c r="M288" i="2" s="1"/>
  <c r="E288" i="2"/>
  <c r="C288" i="2"/>
  <c r="D288" i="2" s="1"/>
  <c r="B288" i="2"/>
  <c r="K287" i="2"/>
  <c r="J287" i="2"/>
  <c r="I287" i="2"/>
  <c r="H287" i="2"/>
  <c r="L287" i="2" s="1"/>
  <c r="G287" i="2"/>
  <c r="F287" i="2"/>
  <c r="M287" i="2" s="1"/>
  <c r="E287" i="2"/>
  <c r="C287" i="2"/>
  <c r="D287" i="2" s="1"/>
  <c r="B287" i="2"/>
  <c r="K286" i="2"/>
  <c r="J286" i="2"/>
  <c r="I286" i="2"/>
  <c r="H286" i="2"/>
  <c r="L286" i="2" s="1"/>
  <c r="G286" i="2"/>
  <c r="F286" i="2"/>
  <c r="M286" i="2" s="1"/>
  <c r="E286" i="2"/>
  <c r="C286" i="2"/>
  <c r="D286" i="2" s="1"/>
  <c r="B286" i="2"/>
  <c r="K285" i="2"/>
  <c r="J285" i="2"/>
  <c r="I285" i="2"/>
  <c r="H285" i="2"/>
  <c r="L285" i="2" s="1"/>
  <c r="G285" i="2"/>
  <c r="F285" i="2"/>
  <c r="M285" i="2" s="1"/>
  <c r="E285" i="2"/>
  <c r="C285" i="2"/>
  <c r="D285" i="2" s="1"/>
  <c r="B285" i="2"/>
  <c r="K284" i="2"/>
  <c r="J284" i="2"/>
  <c r="I284" i="2"/>
  <c r="H284" i="2"/>
  <c r="L284" i="2" s="1"/>
  <c r="G284" i="2"/>
  <c r="F284" i="2"/>
  <c r="M284" i="2" s="1"/>
  <c r="E284" i="2"/>
  <c r="C284" i="2"/>
  <c r="D284" i="2" s="1"/>
  <c r="B284" i="2"/>
  <c r="K283" i="2"/>
  <c r="J283" i="2"/>
  <c r="I283" i="2"/>
  <c r="H283" i="2"/>
  <c r="L283" i="2" s="1"/>
  <c r="G283" i="2"/>
  <c r="F283" i="2"/>
  <c r="M283" i="2" s="1"/>
  <c r="E283" i="2"/>
  <c r="C283" i="2"/>
  <c r="D283" i="2" s="1"/>
  <c r="B283" i="2"/>
  <c r="K282" i="2"/>
  <c r="J282" i="2"/>
  <c r="I282" i="2"/>
  <c r="H282" i="2"/>
  <c r="L282" i="2" s="1"/>
  <c r="G282" i="2"/>
  <c r="F282" i="2"/>
  <c r="M282" i="2" s="1"/>
  <c r="E282" i="2"/>
  <c r="C282" i="2"/>
  <c r="D282" i="2" s="1"/>
  <c r="B282" i="2"/>
  <c r="K281" i="2"/>
  <c r="J281" i="2"/>
  <c r="I281" i="2"/>
  <c r="H281" i="2"/>
  <c r="L281" i="2" s="1"/>
  <c r="G281" i="2"/>
  <c r="F281" i="2"/>
  <c r="M281" i="2" s="1"/>
  <c r="E281" i="2"/>
  <c r="C281" i="2"/>
  <c r="D281" i="2" s="1"/>
  <c r="B281" i="2"/>
  <c r="K280" i="2"/>
  <c r="J280" i="2"/>
  <c r="I280" i="2"/>
  <c r="H280" i="2"/>
  <c r="L280" i="2" s="1"/>
  <c r="G280" i="2"/>
  <c r="F280" i="2"/>
  <c r="M280" i="2" s="1"/>
  <c r="E280" i="2"/>
  <c r="C280" i="2"/>
  <c r="D280" i="2" s="1"/>
  <c r="B280" i="2"/>
  <c r="K279" i="2"/>
  <c r="J279" i="2"/>
  <c r="I279" i="2"/>
  <c r="H279" i="2"/>
  <c r="L279" i="2" s="1"/>
  <c r="G279" i="2"/>
  <c r="F279" i="2"/>
  <c r="M279" i="2" s="1"/>
  <c r="E279" i="2"/>
  <c r="C279" i="2"/>
  <c r="D279" i="2" s="1"/>
  <c r="B279" i="2"/>
  <c r="K278" i="2"/>
  <c r="J278" i="2"/>
  <c r="I278" i="2"/>
  <c r="H278" i="2"/>
  <c r="L278" i="2" s="1"/>
  <c r="G278" i="2"/>
  <c r="F278" i="2"/>
  <c r="M278" i="2" s="1"/>
  <c r="E278" i="2"/>
  <c r="C278" i="2"/>
  <c r="D278" i="2" s="1"/>
  <c r="B278" i="2"/>
  <c r="K277" i="2"/>
  <c r="J277" i="2"/>
  <c r="I277" i="2"/>
  <c r="H277" i="2"/>
  <c r="L277" i="2" s="1"/>
  <c r="G277" i="2"/>
  <c r="F277" i="2"/>
  <c r="M277" i="2" s="1"/>
  <c r="E277" i="2"/>
  <c r="C277" i="2"/>
  <c r="D277" i="2" s="1"/>
  <c r="B277" i="2"/>
  <c r="K276" i="2"/>
  <c r="J276" i="2"/>
  <c r="I276" i="2"/>
  <c r="H276" i="2"/>
  <c r="L276" i="2" s="1"/>
  <c r="G276" i="2"/>
  <c r="F276" i="2"/>
  <c r="M276" i="2" s="1"/>
  <c r="E276" i="2"/>
  <c r="C276" i="2"/>
  <c r="D276" i="2" s="1"/>
  <c r="B276" i="2"/>
  <c r="K275" i="2"/>
  <c r="J275" i="2"/>
  <c r="I275" i="2"/>
  <c r="H275" i="2"/>
  <c r="L275" i="2" s="1"/>
  <c r="G275" i="2"/>
  <c r="F275" i="2"/>
  <c r="M275" i="2" s="1"/>
  <c r="E275" i="2"/>
  <c r="C275" i="2"/>
  <c r="D275" i="2" s="1"/>
  <c r="B275" i="2"/>
  <c r="L274" i="2"/>
  <c r="M274" i="2"/>
  <c r="D274" i="2"/>
  <c r="L273" i="2"/>
  <c r="M273" i="2"/>
  <c r="D273" i="2"/>
  <c r="L272" i="2"/>
  <c r="M272" i="2"/>
  <c r="D272" i="2"/>
  <c r="L271" i="2"/>
  <c r="M271" i="2"/>
  <c r="D271" i="2"/>
  <c r="L270" i="2"/>
  <c r="M270" i="2"/>
  <c r="D270" i="2"/>
  <c r="L269" i="2"/>
  <c r="M269" i="2"/>
  <c r="D269" i="2"/>
  <c r="L268" i="2"/>
  <c r="M268" i="2"/>
  <c r="D268" i="2"/>
  <c r="K267" i="2"/>
  <c r="J267" i="2"/>
  <c r="I267" i="2"/>
  <c r="H267" i="2"/>
  <c r="L267" i="2" s="1"/>
  <c r="G267" i="2"/>
  <c r="F267" i="2"/>
  <c r="M267" i="2" s="1"/>
  <c r="E267" i="2"/>
  <c r="C267" i="2"/>
  <c r="D267" i="2" s="1"/>
  <c r="B267" i="2"/>
  <c r="K266" i="2"/>
  <c r="J266" i="2"/>
  <c r="I266" i="2"/>
  <c r="H266" i="2"/>
  <c r="L266" i="2" s="1"/>
  <c r="G266" i="2"/>
  <c r="F266" i="2"/>
  <c r="M266" i="2" s="1"/>
  <c r="E266" i="2"/>
  <c r="C266" i="2"/>
  <c r="D266" i="2" s="1"/>
  <c r="B266" i="2"/>
  <c r="K265" i="2"/>
  <c r="J265" i="2"/>
  <c r="I265" i="2"/>
  <c r="H265" i="2"/>
  <c r="L265" i="2" s="1"/>
  <c r="G265" i="2"/>
  <c r="F265" i="2"/>
  <c r="M265" i="2" s="1"/>
  <c r="E265" i="2"/>
  <c r="C265" i="2"/>
  <c r="D265" i="2" s="1"/>
  <c r="B265" i="2"/>
  <c r="K264" i="2"/>
  <c r="J264" i="2"/>
  <c r="I264" i="2"/>
  <c r="H264" i="2"/>
  <c r="L264" i="2" s="1"/>
  <c r="G264" i="2"/>
  <c r="F264" i="2"/>
  <c r="M264" i="2" s="1"/>
  <c r="E264" i="2"/>
  <c r="C264" i="2"/>
  <c r="D264" i="2" s="1"/>
  <c r="B264" i="2"/>
  <c r="K263" i="2"/>
  <c r="J263" i="2"/>
  <c r="I263" i="2"/>
  <c r="H263" i="2"/>
  <c r="L263" i="2" s="1"/>
  <c r="G263" i="2"/>
  <c r="F263" i="2"/>
  <c r="M263" i="2" s="1"/>
  <c r="E263" i="2"/>
  <c r="C263" i="2"/>
  <c r="D263" i="2" s="1"/>
  <c r="B263" i="2"/>
  <c r="K262" i="2"/>
  <c r="J262" i="2"/>
  <c r="I262" i="2"/>
  <c r="H262" i="2"/>
  <c r="L262" i="2" s="1"/>
  <c r="G262" i="2"/>
  <c r="F262" i="2"/>
  <c r="M262" i="2" s="1"/>
  <c r="E262" i="2"/>
  <c r="C262" i="2"/>
  <c r="D262" i="2" s="1"/>
  <c r="B262" i="2"/>
  <c r="K261" i="2"/>
  <c r="J261" i="2"/>
  <c r="I261" i="2"/>
  <c r="H261" i="2"/>
  <c r="L261" i="2" s="1"/>
  <c r="G261" i="2"/>
  <c r="F261" i="2"/>
  <c r="M261" i="2" s="1"/>
  <c r="E261" i="2"/>
  <c r="C261" i="2"/>
  <c r="D261" i="2" s="1"/>
  <c r="B261" i="2"/>
  <c r="K260" i="2"/>
  <c r="J260" i="2"/>
  <c r="I260" i="2"/>
  <c r="H260" i="2"/>
  <c r="L260" i="2" s="1"/>
  <c r="G260" i="2"/>
  <c r="F260" i="2"/>
  <c r="M260" i="2" s="1"/>
  <c r="E260" i="2"/>
  <c r="C260" i="2"/>
  <c r="D260" i="2" s="1"/>
  <c r="B260" i="2"/>
  <c r="K259" i="2"/>
  <c r="J259" i="2"/>
  <c r="I259" i="2"/>
  <c r="H259" i="2"/>
  <c r="L259" i="2" s="1"/>
  <c r="G259" i="2"/>
  <c r="F259" i="2"/>
  <c r="M259" i="2" s="1"/>
  <c r="E259" i="2"/>
  <c r="C259" i="2"/>
  <c r="D259" i="2" s="1"/>
  <c r="B259" i="2"/>
  <c r="K258" i="2"/>
  <c r="J258" i="2"/>
  <c r="I258" i="2"/>
  <c r="H258" i="2"/>
  <c r="L258" i="2" s="1"/>
  <c r="G258" i="2"/>
  <c r="F258" i="2"/>
  <c r="M258" i="2" s="1"/>
  <c r="E258" i="2"/>
  <c r="C258" i="2"/>
  <c r="D258" i="2" s="1"/>
  <c r="B258" i="2"/>
  <c r="K257" i="2"/>
  <c r="J257" i="2"/>
  <c r="I257" i="2"/>
  <c r="H257" i="2"/>
  <c r="L257" i="2" s="1"/>
  <c r="G257" i="2"/>
  <c r="F257" i="2"/>
  <c r="M257" i="2" s="1"/>
  <c r="E257" i="2"/>
  <c r="C257" i="2"/>
  <c r="D257" i="2" s="1"/>
  <c r="B257" i="2"/>
  <c r="K256" i="2"/>
  <c r="J256" i="2"/>
  <c r="I256" i="2"/>
  <c r="H256" i="2"/>
  <c r="L256" i="2" s="1"/>
  <c r="G256" i="2"/>
  <c r="F256" i="2"/>
  <c r="M256" i="2" s="1"/>
  <c r="E256" i="2"/>
  <c r="C256" i="2"/>
  <c r="D256" i="2" s="1"/>
  <c r="B256" i="2"/>
  <c r="K255" i="2"/>
  <c r="J255" i="2"/>
  <c r="I255" i="2"/>
  <c r="H255" i="2"/>
  <c r="L255" i="2" s="1"/>
  <c r="G255" i="2"/>
  <c r="F255" i="2"/>
  <c r="M255" i="2" s="1"/>
  <c r="E255" i="2"/>
  <c r="C255" i="2"/>
  <c r="D255" i="2" s="1"/>
  <c r="B255" i="2"/>
  <c r="K254" i="2"/>
  <c r="J254" i="2"/>
  <c r="I254" i="2"/>
  <c r="H254" i="2"/>
  <c r="L254" i="2" s="1"/>
  <c r="G254" i="2"/>
  <c r="F254" i="2"/>
  <c r="M254" i="2" s="1"/>
  <c r="E254" i="2"/>
  <c r="C254" i="2"/>
  <c r="D254" i="2" s="1"/>
  <c r="B254" i="2"/>
  <c r="K253" i="2"/>
  <c r="J253" i="2"/>
  <c r="I253" i="2"/>
  <c r="H253" i="2"/>
  <c r="L253" i="2" s="1"/>
  <c r="G253" i="2"/>
  <c r="F253" i="2"/>
  <c r="M253" i="2" s="1"/>
  <c r="E253" i="2"/>
  <c r="C253" i="2"/>
  <c r="D253" i="2" s="1"/>
  <c r="B253" i="2"/>
  <c r="K252" i="2"/>
  <c r="J252" i="2"/>
  <c r="I252" i="2"/>
  <c r="H252" i="2"/>
  <c r="L252" i="2" s="1"/>
  <c r="G252" i="2"/>
  <c r="F252" i="2"/>
  <c r="M252" i="2" s="1"/>
  <c r="E252" i="2"/>
  <c r="C252" i="2"/>
  <c r="D252" i="2" s="1"/>
  <c r="B252" i="2"/>
  <c r="K251" i="2"/>
  <c r="J251" i="2"/>
  <c r="I251" i="2"/>
  <c r="H251" i="2"/>
  <c r="L251" i="2" s="1"/>
  <c r="G251" i="2"/>
  <c r="F251" i="2"/>
  <c r="M251" i="2" s="1"/>
  <c r="E251" i="2"/>
  <c r="C251" i="2"/>
  <c r="D251" i="2" s="1"/>
  <c r="B251" i="2"/>
  <c r="K250" i="2"/>
  <c r="J250" i="2"/>
  <c r="I250" i="2"/>
  <c r="H250" i="2"/>
  <c r="L250" i="2" s="1"/>
  <c r="G250" i="2"/>
  <c r="F250" i="2"/>
  <c r="M250" i="2" s="1"/>
  <c r="E250" i="2"/>
  <c r="C250" i="2"/>
  <c r="D250" i="2" s="1"/>
  <c r="B250" i="2"/>
  <c r="K249" i="2"/>
  <c r="J249" i="2"/>
  <c r="I249" i="2"/>
  <c r="H249" i="2"/>
  <c r="L249" i="2" s="1"/>
  <c r="G249" i="2"/>
  <c r="F249" i="2"/>
  <c r="M249" i="2" s="1"/>
  <c r="E249" i="2"/>
  <c r="C249" i="2"/>
  <c r="D249" i="2" s="1"/>
  <c r="B249" i="2"/>
  <c r="K248" i="2"/>
  <c r="J248" i="2"/>
  <c r="I248" i="2"/>
  <c r="H248" i="2"/>
  <c r="L248" i="2" s="1"/>
  <c r="G248" i="2"/>
  <c r="F248" i="2"/>
  <c r="M248" i="2" s="1"/>
  <c r="E248" i="2"/>
  <c r="C248" i="2"/>
  <c r="D248" i="2" s="1"/>
  <c r="B248" i="2"/>
  <c r="K247" i="2"/>
  <c r="J247" i="2"/>
  <c r="I247" i="2"/>
  <c r="H247" i="2"/>
  <c r="L247" i="2" s="1"/>
  <c r="G247" i="2"/>
  <c r="F247" i="2"/>
  <c r="M247" i="2" s="1"/>
  <c r="E247" i="2"/>
  <c r="C247" i="2"/>
  <c r="D247" i="2" s="1"/>
  <c r="B247" i="2"/>
  <c r="K246" i="2"/>
  <c r="J246" i="2"/>
  <c r="I246" i="2"/>
  <c r="H246" i="2"/>
  <c r="L246" i="2" s="1"/>
  <c r="G246" i="2"/>
  <c r="F246" i="2"/>
  <c r="M246" i="2" s="1"/>
  <c r="E246" i="2"/>
  <c r="C246" i="2"/>
  <c r="D246" i="2" s="1"/>
  <c r="B246" i="2"/>
  <c r="K245" i="2"/>
  <c r="J245" i="2"/>
  <c r="I245" i="2"/>
  <c r="H245" i="2"/>
  <c r="L245" i="2" s="1"/>
  <c r="G245" i="2"/>
  <c r="F245" i="2"/>
  <c r="M245" i="2" s="1"/>
  <c r="E245" i="2"/>
  <c r="C245" i="2"/>
  <c r="D245" i="2" s="1"/>
  <c r="B245" i="2"/>
  <c r="K244" i="2"/>
  <c r="J244" i="2"/>
  <c r="I244" i="2"/>
  <c r="H244" i="2"/>
  <c r="L244" i="2" s="1"/>
  <c r="G244" i="2"/>
  <c r="F244" i="2"/>
  <c r="M244" i="2" s="1"/>
  <c r="E244" i="2"/>
  <c r="C244" i="2"/>
  <c r="D244" i="2" s="1"/>
  <c r="B244" i="2"/>
  <c r="K243" i="2"/>
  <c r="J243" i="2"/>
  <c r="I243" i="2"/>
  <c r="H243" i="2"/>
  <c r="L243" i="2" s="1"/>
  <c r="G243" i="2"/>
  <c r="F243" i="2"/>
  <c r="M243" i="2" s="1"/>
  <c r="E243" i="2"/>
  <c r="C243" i="2"/>
  <c r="D243" i="2" s="1"/>
  <c r="B243" i="2"/>
  <c r="K242" i="2"/>
  <c r="J242" i="2"/>
  <c r="I242" i="2"/>
  <c r="H242" i="2"/>
  <c r="L242" i="2" s="1"/>
  <c r="G242" i="2"/>
  <c r="F242" i="2"/>
  <c r="M242" i="2" s="1"/>
  <c r="E242" i="2"/>
  <c r="C242" i="2"/>
  <c r="D242" i="2" s="1"/>
  <c r="B242" i="2"/>
  <c r="K241" i="2"/>
  <c r="J241" i="2"/>
  <c r="I241" i="2"/>
  <c r="H241" i="2"/>
  <c r="L241" i="2" s="1"/>
  <c r="G241" i="2"/>
  <c r="F241" i="2"/>
  <c r="M241" i="2" s="1"/>
  <c r="E241" i="2"/>
  <c r="C241" i="2"/>
  <c r="D241" i="2" s="1"/>
  <c r="B241" i="2"/>
  <c r="K240" i="2"/>
  <c r="J240" i="2"/>
  <c r="I240" i="2"/>
  <c r="H240" i="2"/>
  <c r="L240" i="2" s="1"/>
  <c r="G240" i="2"/>
  <c r="F240" i="2"/>
  <c r="M240" i="2" s="1"/>
  <c r="E240" i="2"/>
  <c r="C240" i="2"/>
  <c r="D240" i="2" s="1"/>
  <c r="B240" i="2"/>
  <c r="K239" i="2"/>
  <c r="J239" i="2"/>
  <c r="I239" i="2"/>
  <c r="H239" i="2"/>
  <c r="L239" i="2" s="1"/>
  <c r="G239" i="2"/>
  <c r="F239" i="2"/>
  <c r="M239" i="2" s="1"/>
  <c r="E239" i="2"/>
  <c r="C239" i="2"/>
  <c r="D239" i="2" s="1"/>
  <c r="B239" i="2"/>
  <c r="K238" i="2"/>
  <c r="J238" i="2"/>
  <c r="I238" i="2"/>
  <c r="H238" i="2"/>
  <c r="L238" i="2" s="1"/>
  <c r="G238" i="2"/>
  <c r="F238" i="2"/>
  <c r="M238" i="2" s="1"/>
  <c r="E238" i="2"/>
  <c r="C238" i="2"/>
  <c r="D238" i="2" s="1"/>
  <c r="B238" i="2"/>
  <c r="K237" i="2"/>
  <c r="J237" i="2"/>
  <c r="I237" i="2"/>
  <c r="H237" i="2"/>
  <c r="L237" i="2" s="1"/>
  <c r="G237" i="2"/>
  <c r="F237" i="2"/>
  <c r="M237" i="2" s="1"/>
  <c r="E237" i="2"/>
  <c r="C237" i="2"/>
  <c r="D237" i="2" s="1"/>
  <c r="B237" i="2"/>
  <c r="K236" i="2"/>
  <c r="J236" i="2"/>
  <c r="I236" i="2"/>
  <c r="H236" i="2"/>
  <c r="L236" i="2" s="1"/>
  <c r="G236" i="2"/>
  <c r="F236" i="2"/>
  <c r="M236" i="2" s="1"/>
  <c r="E236" i="2"/>
  <c r="C236" i="2"/>
  <c r="D236" i="2" s="1"/>
  <c r="B236" i="2"/>
  <c r="K235" i="2"/>
  <c r="J235" i="2"/>
  <c r="I235" i="2"/>
  <c r="H235" i="2"/>
  <c r="L235" i="2" s="1"/>
  <c r="G235" i="2"/>
  <c r="F235" i="2"/>
  <c r="M235" i="2" s="1"/>
  <c r="E235" i="2"/>
  <c r="C235" i="2"/>
  <c r="D235" i="2" s="1"/>
  <c r="B235" i="2"/>
  <c r="K234" i="2"/>
  <c r="J234" i="2"/>
  <c r="I234" i="2"/>
  <c r="H234" i="2"/>
  <c r="L234" i="2" s="1"/>
  <c r="G234" i="2"/>
  <c r="F234" i="2"/>
  <c r="M234" i="2" s="1"/>
  <c r="E234" i="2"/>
  <c r="C234" i="2"/>
  <c r="D234" i="2" s="1"/>
  <c r="B234" i="2"/>
  <c r="K233" i="2"/>
  <c r="J233" i="2"/>
  <c r="I233" i="2"/>
  <c r="H233" i="2"/>
  <c r="L233" i="2" s="1"/>
  <c r="G233" i="2"/>
  <c r="F233" i="2"/>
  <c r="M233" i="2" s="1"/>
  <c r="E233" i="2"/>
  <c r="C233" i="2"/>
  <c r="D233" i="2" s="1"/>
  <c r="B233" i="2"/>
  <c r="K232" i="2"/>
  <c r="J232" i="2"/>
  <c r="I232" i="2"/>
  <c r="H232" i="2"/>
  <c r="L232" i="2" s="1"/>
  <c r="G232" i="2"/>
  <c r="F232" i="2"/>
  <c r="M232" i="2" s="1"/>
  <c r="E232" i="2"/>
  <c r="C232" i="2"/>
  <c r="D232" i="2" s="1"/>
  <c r="B232" i="2"/>
  <c r="K231" i="2"/>
  <c r="J231" i="2"/>
  <c r="I231" i="2"/>
  <c r="H231" i="2"/>
  <c r="L231" i="2" s="1"/>
  <c r="G231" i="2"/>
  <c r="F231" i="2"/>
  <c r="M231" i="2" s="1"/>
  <c r="E231" i="2"/>
  <c r="C231" i="2"/>
  <c r="D231" i="2" s="1"/>
  <c r="B231" i="2"/>
  <c r="K230" i="2"/>
  <c r="J230" i="2"/>
  <c r="I230" i="2"/>
  <c r="H230" i="2"/>
  <c r="L230" i="2" s="1"/>
  <c r="G230" i="2"/>
  <c r="F230" i="2"/>
  <c r="M230" i="2" s="1"/>
  <c r="E230" i="2"/>
  <c r="C230" i="2"/>
  <c r="D230" i="2" s="1"/>
  <c r="B230" i="2"/>
  <c r="K229" i="2"/>
  <c r="J229" i="2"/>
  <c r="I229" i="2"/>
  <c r="H229" i="2"/>
  <c r="L229" i="2" s="1"/>
  <c r="G229" i="2"/>
  <c r="F229" i="2"/>
  <c r="M229" i="2" s="1"/>
  <c r="E229" i="2"/>
  <c r="C229" i="2"/>
  <c r="D229" i="2" s="1"/>
  <c r="B229" i="2"/>
  <c r="K228" i="2"/>
  <c r="J228" i="2"/>
  <c r="I228" i="2"/>
  <c r="H228" i="2"/>
  <c r="L228" i="2" s="1"/>
  <c r="G228" i="2"/>
  <c r="F228" i="2"/>
  <c r="M228" i="2" s="1"/>
  <c r="E228" i="2"/>
  <c r="C228" i="2"/>
  <c r="D228" i="2" s="1"/>
  <c r="B228" i="2"/>
  <c r="K227" i="2"/>
  <c r="J227" i="2"/>
  <c r="I227" i="2"/>
  <c r="H227" i="2"/>
  <c r="L227" i="2" s="1"/>
  <c r="G227" i="2"/>
  <c r="F227" i="2"/>
  <c r="M227" i="2" s="1"/>
  <c r="E227" i="2"/>
  <c r="C227" i="2"/>
  <c r="D227" i="2" s="1"/>
  <c r="B227" i="2"/>
  <c r="K226" i="2"/>
  <c r="J226" i="2"/>
  <c r="I226" i="2"/>
  <c r="H226" i="2"/>
  <c r="L226" i="2" s="1"/>
  <c r="G226" i="2"/>
  <c r="F226" i="2"/>
  <c r="M226" i="2" s="1"/>
  <c r="E226" i="2"/>
  <c r="C226" i="2"/>
  <c r="D226" i="2" s="1"/>
  <c r="B226" i="2"/>
  <c r="K225" i="2"/>
  <c r="J225" i="2"/>
  <c r="I225" i="2"/>
  <c r="H225" i="2"/>
  <c r="L225" i="2" s="1"/>
  <c r="G225" i="2"/>
  <c r="F225" i="2"/>
  <c r="M225" i="2" s="1"/>
  <c r="E225" i="2"/>
  <c r="C225" i="2"/>
  <c r="D225" i="2" s="1"/>
  <c r="B225" i="2"/>
  <c r="K224" i="2"/>
  <c r="J224" i="2"/>
  <c r="I224" i="2"/>
  <c r="H224" i="2"/>
  <c r="L224" i="2" s="1"/>
  <c r="G224" i="2"/>
  <c r="F224" i="2"/>
  <c r="M224" i="2" s="1"/>
  <c r="E224" i="2"/>
  <c r="C224" i="2"/>
  <c r="D224" i="2" s="1"/>
  <c r="B224" i="2"/>
  <c r="K223" i="2"/>
  <c r="J223" i="2"/>
  <c r="I223" i="2"/>
  <c r="H223" i="2"/>
  <c r="L223" i="2" s="1"/>
  <c r="G223" i="2"/>
  <c r="F223" i="2"/>
  <c r="M223" i="2" s="1"/>
  <c r="E223" i="2"/>
  <c r="C223" i="2"/>
  <c r="D223" i="2" s="1"/>
  <c r="B223" i="2"/>
  <c r="K222" i="2"/>
  <c r="J222" i="2"/>
  <c r="I222" i="2"/>
  <c r="H222" i="2"/>
  <c r="L222" i="2" s="1"/>
  <c r="G222" i="2"/>
  <c r="F222" i="2"/>
  <c r="M222" i="2" s="1"/>
  <c r="E222" i="2"/>
  <c r="C222" i="2"/>
  <c r="D222" i="2" s="1"/>
  <c r="B222" i="2"/>
  <c r="K221" i="2"/>
  <c r="J221" i="2"/>
  <c r="I221" i="2"/>
  <c r="H221" i="2"/>
  <c r="L221" i="2" s="1"/>
  <c r="G221" i="2"/>
  <c r="F221" i="2"/>
  <c r="M221" i="2" s="1"/>
  <c r="E221" i="2"/>
  <c r="C221" i="2"/>
  <c r="D221" i="2" s="1"/>
  <c r="B221" i="2"/>
  <c r="K220" i="2"/>
  <c r="J220" i="2"/>
  <c r="I220" i="2"/>
  <c r="H220" i="2"/>
  <c r="L220" i="2" s="1"/>
  <c r="G220" i="2"/>
  <c r="F220" i="2"/>
  <c r="M220" i="2" s="1"/>
  <c r="E220" i="2"/>
  <c r="C220" i="2"/>
  <c r="D220" i="2" s="1"/>
  <c r="B220" i="2"/>
  <c r="K219" i="2"/>
  <c r="J219" i="2"/>
  <c r="I219" i="2"/>
  <c r="H219" i="2"/>
  <c r="L219" i="2" s="1"/>
  <c r="G219" i="2"/>
  <c r="F219" i="2"/>
  <c r="M219" i="2" s="1"/>
  <c r="E219" i="2"/>
  <c r="C219" i="2"/>
  <c r="D219" i="2" s="1"/>
  <c r="B219" i="2"/>
  <c r="K218" i="2"/>
  <c r="J218" i="2"/>
  <c r="I218" i="2"/>
  <c r="H218" i="2"/>
  <c r="L218" i="2" s="1"/>
  <c r="G218" i="2"/>
  <c r="F218" i="2"/>
  <c r="M218" i="2" s="1"/>
  <c r="E218" i="2"/>
  <c r="C218" i="2"/>
  <c r="D218" i="2" s="1"/>
  <c r="B218" i="2"/>
  <c r="K217" i="2"/>
  <c r="J217" i="2"/>
  <c r="I217" i="2"/>
  <c r="H217" i="2"/>
  <c r="L217" i="2" s="1"/>
  <c r="G217" i="2"/>
  <c r="F217" i="2"/>
  <c r="M217" i="2" s="1"/>
  <c r="E217" i="2"/>
  <c r="C217" i="2"/>
  <c r="D217" i="2" s="1"/>
  <c r="B217" i="2"/>
  <c r="K216" i="2"/>
  <c r="J216" i="2"/>
  <c r="I216" i="2"/>
  <c r="H216" i="2"/>
  <c r="L216" i="2" s="1"/>
  <c r="G216" i="2"/>
  <c r="F216" i="2"/>
  <c r="M216" i="2" s="1"/>
  <c r="E216" i="2"/>
  <c r="C216" i="2"/>
  <c r="D216" i="2" s="1"/>
  <c r="B216" i="2"/>
  <c r="K215" i="2"/>
  <c r="J215" i="2"/>
  <c r="I215" i="2"/>
  <c r="H215" i="2"/>
  <c r="L215" i="2" s="1"/>
  <c r="G215" i="2"/>
  <c r="F215" i="2"/>
  <c r="M215" i="2" s="1"/>
  <c r="E215" i="2"/>
  <c r="C215" i="2"/>
  <c r="D215" i="2" s="1"/>
  <c r="B215" i="2"/>
  <c r="K214" i="2"/>
  <c r="J214" i="2"/>
  <c r="I214" i="2"/>
  <c r="H214" i="2"/>
  <c r="L214" i="2" s="1"/>
  <c r="G214" i="2"/>
  <c r="F214" i="2"/>
  <c r="M214" i="2" s="1"/>
  <c r="E214" i="2"/>
  <c r="C214" i="2"/>
  <c r="D214" i="2" s="1"/>
  <c r="B214" i="2"/>
  <c r="K213" i="2"/>
  <c r="J213" i="2"/>
  <c r="I213" i="2"/>
  <c r="H213" i="2"/>
  <c r="L213" i="2" s="1"/>
  <c r="G213" i="2"/>
  <c r="F213" i="2"/>
  <c r="M213" i="2" s="1"/>
  <c r="E213" i="2"/>
  <c r="C213" i="2"/>
  <c r="D213" i="2" s="1"/>
  <c r="B213" i="2"/>
  <c r="K212" i="2"/>
  <c r="J212" i="2"/>
  <c r="I212" i="2"/>
  <c r="H212" i="2"/>
  <c r="L212" i="2" s="1"/>
  <c r="G212" i="2"/>
  <c r="F212" i="2"/>
  <c r="M212" i="2" s="1"/>
  <c r="E212" i="2"/>
  <c r="C212" i="2"/>
  <c r="D212" i="2" s="1"/>
  <c r="B212" i="2"/>
  <c r="K211" i="2"/>
  <c r="J211" i="2"/>
  <c r="I211" i="2"/>
  <c r="H211" i="2"/>
  <c r="L211" i="2" s="1"/>
  <c r="G211" i="2"/>
  <c r="F211" i="2"/>
  <c r="M211" i="2" s="1"/>
  <c r="E211" i="2"/>
  <c r="C211" i="2"/>
  <c r="D211" i="2" s="1"/>
  <c r="B211" i="2"/>
  <c r="K210" i="2"/>
  <c r="J210" i="2"/>
  <c r="I210" i="2"/>
  <c r="H210" i="2"/>
  <c r="L210" i="2" s="1"/>
  <c r="G210" i="2"/>
  <c r="F210" i="2"/>
  <c r="M210" i="2" s="1"/>
  <c r="E210" i="2"/>
  <c r="C210" i="2"/>
  <c r="D210" i="2" s="1"/>
  <c r="B210" i="2"/>
  <c r="K209" i="2"/>
  <c r="J209" i="2"/>
  <c r="I209" i="2"/>
  <c r="H209" i="2"/>
  <c r="L209" i="2" s="1"/>
  <c r="G209" i="2"/>
  <c r="F209" i="2"/>
  <c r="M209" i="2" s="1"/>
  <c r="E209" i="2"/>
  <c r="C209" i="2"/>
  <c r="D209" i="2" s="1"/>
  <c r="B209" i="2"/>
  <c r="K208" i="2"/>
  <c r="J208" i="2"/>
  <c r="I208" i="2"/>
  <c r="H208" i="2"/>
  <c r="L208" i="2" s="1"/>
  <c r="G208" i="2"/>
  <c r="F208" i="2"/>
  <c r="M208" i="2" s="1"/>
  <c r="E208" i="2"/>
  <c r="C208" i="2"/>
  <c r="D208" i="2" s="1"/>
  <c r="B208" i="2"/>
  <c r="K207" i="2"/>
  <c r="J207" i="2"/>
  <c r="I207" i="2"/>
  <c r="H207" i="2"/>
  <c r="L207" i="2" s="1"/>
  <c r="G207" i="2"/>
  <c r="F207" i="2"/>
  <c r="M207" i="2" s="1"/>
  <c r="E207" i="2"/>
  <c r="C207" i="2"/>
  <c r="D207" i="2" s="1"/>
  <c r="B207" i="2"/>
  <c r="K206" i="2"/>
  <c r="J206" i="2"/>
  <c r="I206" i="2"/>
  <c r="H206" i="2"/>
  <c r="L206" i="2" s="1"/>
  <c r="G206" i="2"/>
  <c r="F206" i="2"/>
  <c r="M206" i="2" s="1"/>
  <c r="E206" i="2"/>
  <c r="C206" i="2"/>
  <c r="D206" i="2" s="1"/>
  <c r="B206" i="2"/>
  <c r="K205" i="2"/>
  <c r="J205" i="2"/>
  <c r="I205" i="2"/>
  <c r="H205" i="2"/>
  <c r="L205" i="2" s="1"/>
  <c r="G205" i="2"/>
  <c r="F205" i="2"/>
  <c r="M205" i="2" s="1"/>
  <c r="E205" i="2"/>
  <c r="C205" i="2"/>
  <c r="D205" i="2" s="1"/>
  <c r="B205" i="2"/>
  <c r="K204" i="2"/>
  <c r="J204" i="2"/>
  <c r="I204" i="2"/>
  <c r="H204" i="2"/>
  <c r="L204" i="2" s="1"/>
  <c r="G204" i="2"/>
  <c r="F204" i="2"/>
  <c r="M204" i="2" s="1"/>
  <c r="E204" i="2"/>
  <c r="C204" i="2"/>
  <c r="D204" i="2" s="1"/>
  <c r="B204" i="2"/>
  <c r="K203" i="2"/>
  <c r="J203" i="2"/>
  <c r="I203" i="2"/>
  <c r="H203" i="2"/>
  <c r="L203" i="2" s="1"/>
  <c r="G203" i="2"/>
  <c r="F203" i="2"/>
  <c r="M203" i="2" s="1"/>
  <c r="E203" i="2"/>
  <c r="C203" i="2"/>
  <c r="D203" i="2" s="1"/>
  <c r="B203" i="2"/>
  <c r="K202" i="2"/>
  <c r="J202" i="2"/>
  <c r="I202" i="2"/>
  <c r="H202" i="2"/>
  <c r="L202" i="2" s="1"/>
  <c r="G202" i="2"/>
  <c r="F202" i="2"/>
  <c r="M202" i="2" s="1"/>
  <c r="E202" i="2"/>
  <c r="C202" i="2"/>
  <c r="D202" i="2" s="1"/>
  <c r="B202" i="2"/>
  <c r="K201" i="2"/>
  <c r="J201" i="2"/>
  <c r="I201" i="2"/>
  <c r="H201" i="2"/>
  <c r="L201" i="2" s="1"/>
  <c r="G201" i="2"/>
  <c r="F201" i="2"/>
  <c r="M201" i="2" s="1"/>
  <c r="E201" i="2"/>
  <c r="C201" i="2"/>
  <c r="D201" i="2" s="1"/>
  <c r="B201" i="2"/>
  <c r="K200" i="2"/>
  <c r="J200" i="2"/>
  <c r="I200" i="2"/>
  <c r="H200" i="2"/>
  <c r="L200" i="2" s="1"/>
  <c r="G200" i="2"/>
  <c r="F200" i="2"/>
  <c r="M200" i="2" s="1"/>
  <c r="E200" i="2"/>
  <c r="C200" i="2"/>
  <c r="D200" i="2" s="1"/>
  <c r="B200" i="2"/>
  <c r="K199" i="2"/>
  <c r="J199" i="2"/>
  <c r="I199" i="2"/>
  <c r="H199" i="2"/>
  <c r="L199" i="2" s="1"/>
  <c r="G199" i="2"/>
  <c r="F199" i="2"/>
  <c r="M199" i="2" s="1"/>
  <c r="E199" i="2"/>
  <c r="C199" i="2"/>
  <c r="D199" i="2" s="1"/>
  <c r="B199" i="2"/>
  <c r="K198" i="2"/>
  <c r="J198" i="2"/>
  <c r="I198" i="2"/>
  <c r="H198" i="2"/>
  <c r="L198" i="2" s="1"/>
  <c r="G198" i="2"/>
  <c r="F198" i="2"/>
  <c r="M198" i="2" s="1"/>
  <c r="E198" i="2"/>
  <c r="C198" i="2"/>
  <c r="D198" i="2" s="1"/>
  <c r="B198" i="2"/>
  <c r="K197" i="2"/>
  <c r="J197" i="2"/>
  <c r="I197" i="2"/>
  <c r="H197" i="2"/>
  <c r="L197" i="2" s="1"/>
  <c r="G197" i="2"/>
  <c r="F197" i="2"/>
  <c r="M197" i="2" s="1"/>
  <c r="E197" i="2"/>
  <c r="C197" i="2"/>
  <c r="D197" i="2" s="1"/>
  <c r="B197" i="2"/>
  <c r="K196" i="2"/>
  <c r="J196" i="2"/>
  <c r="I196" i="2"/>
  <c r="H196" i="2"/>
  <c r="L196" i="2" s="1"/>
  <c r="G196" i="2"/>
  <c r="F196" i="2"/>
  <c r="M196" i="2" s="1"/>
  <c r="E196" i="2"/>
  <c r="C196" i="2"/>
  <c r="D196" i="2" s="1"/>
  <c r="B196" i="2"/>
  <c r="K195" i="2"/>
  <c r="J195" i="2"/>
  <c r="I195" i="2"/>
  <c r="H195" i="2"/>
  <c r="L195" i="2" s="1"/>
  <c r="G195" i="2"/>
  <c r="F195" i="2"/>
  <c r="M195" i="2" s="1"/>
  <c r="E195" i="2"/>
  <c r="C195" i="2"/>
  <c r="D195" i="2" s="1"/>
  <c r="B195" i="2"/>
  <c r="K194" i="2"/>
  <c r="J194" i="2"/>
  <c r="I194" i="2"/>
  <c r="H194" i="2"/>
  <c r="L194" i="2" s="1"/>
  <c r="G194" i="2"/>
  <c r="F194" i="2"/>
  <c r="M194" i="2" s="1"/>
  <c r="E194" i="2"/>
  <c r="C194" i="2"/>
  <c r="D194" i="2" s="1"/>
  <c r="B194" i="2"/>
  <c r="K193" i="2"/>
  <c r="J193" i="2"/>
  <c r="I193" i="2"/>
  <c r="H193" i="2"/>
  <c r="L193" i="2" s="1"/>
  <c r="G193" i="2"/>
  <c r="F193" i="2"/>
  <c r="M193" i="2" s="1"/>
  <c r="E193" i="2"/>
  <c r="C193" i="2"/>
  <c r="D193" i="2" s="1"/>
  <c r="B193" i="2"/>
  <c r="K192" i="2"/>
  <c r="J192" i="2"/>
  <c r="I192" i="2"/>
  <c r="H192" i="2"/>
  <c r="L192" i="2" s="1"/>
  <c r="G192" i="2"/>
  <c r="F192" i="2"/>
  <c r="M192" i="2" s="1"/>
  <c r="E192" i="2"/>
  <c r="C192" i="2"/>
  <c r="D192" i="2" s="1"/>
  <c r="B192" i="2"/>
  <c r="K191" i="2"/>
  <c r="J191" i="2"/>
  <c r="I191" i="2"/>
  <c r="H191" i="2"/>
  <c r="L191" i="2" s="1"/>
  <c r="G191" i="2"/>
  <c r="F191" i="2"/>
  <c r="M191" i="2" s="1"/>
  <c r="E191" i="2"/>
  <c r="C191" i="2"/>
  <c r="D191" i="2" s="1"/>
  <c r="B191" i="2"/>
  <c r="K190" i="2"/>
  <c r="J190" i="2"/>
  <c r="I190" i="2"/>
  <c r="H190" i="2"/>
  <c r="L190" i="2" s="1"/>
  <c r="G190" i="2"/>
  <c r="F190" i="2"/>
  <c r="M190" i="2" s="1"/>
  <c r="E190" i="2"/>
  <c r="C190" i="2"/>
  <c r="D190" i="2" s="1"/>
  <c r="B190" i="2"/>
  <c r="K189" i="2"/>
  <c r="J189" i="2"/>
  <c r="I189" i="2"/>
  <c r="H189" i="2"/>
  <c r="L189" i="2" s="1"/>
  <c r="G189" i="2"/>
  <c r="F189" i="2"/>
  <c r="M189" i="2" s="1"/>
  <c r="E189" i="2"/>
  <c r="C189" i="2"/>
  <c r="D189" i="2" s="1"/>
  <c r="B189" i="2"/>
  <c r="K188" i="2"/>
  <c r="J188" i="2"/>
  <c r="I188" i="2"/>
  <c r="H188" i="2"/>
  <c r="L188" i="2" s="1"/>
  <c r="G188" i="2"/>
  <c r="F188" i="2"/>
  <c r="M188" i="2" s="1"/>
  <c r="E188" i="2"/>
  <c r="C188" i="2"/>
  <c r="D188" i="2" s="1"/>
  <c r="B188" i="2"/>
  <c r="K187" i="2"/>
  <c r="J187" i="2"/>
  <c r="I187" i="2"/>
  <c r="H187" i="2"/>
  <c r="L187" i="2" s="1"/>
  <c r="G187" i="2"/>
  <c r="F187" i="2"/>
  <c r="M187" i="2" s="1"/>
  <c r="E187" i="2"/>
  <c r="C187" i="2"/>
  <c r="D187" i="2" s="1"/>
  <c r="B187" i="2"/>
  <c r="K186" i="2"/>
  <c r="J186" i="2"/>
  <c r="I186" i="2"/>
  <c r="H186" i="2"/>
  <c r="L186" i="2" s="1"/>
  <c r="G186" i="2"/>
  <c r="F186" i="2"/>
  <c r="M186" i="2" s="1"/>
  <c r="E186" i="2"/>
  <c r="C186" i="2"/>
  <c r="D186" i="2" s="1"/>
  <c r="B186" i="2"/>
  <c r="K185" i="2"/>
  <c r="J185" i="2"/>
  <c r="I185" i="2"/>
  <c r="H185" i="2"/>
  <c r="L185" i="2" s="1"/>
  <c r="G185" i="2"/>
  <c r="F185" i="2"/>
  <c r="M185" i="2" s="1"/>
  <c r="E185" i="2"/>
  <c r="C185" i="2"/>
  <c r="D185" i="2" s="1"/>
  <c r="B185" i="2"/>
  <c r="K184" i="2"/>
  <c r="J184" i="2"/>
  <c r="I184" i="2"/>
  <c r="H184" i="2"/>
  <c r="L184" i="2" s="1"/>
  <c r="G184" i="2"/>
  <c r="F184" i="2"/>
  <c r="M184" i="2" s="1"/>
  <c r="E184" i="2"/>
  <c r="C184" i="2"/>
  <c r="D184" i="2" s="1"/>
  <c r="B184" i="2"/>
  <c r="K183" i="2"/>
  <c r="J183" i="2"/>
  <c r="I183" i="2"/>
  <c r="H183" i="2"/>
  <c r="L183" i="2" s="1"/>
  <c r="G183" i="2"/>
  <c r="F183" i="2"/>
  <c r="M183" i="2" s="1"/>
  <c r="E183" i="2"/>
  <c r="C183" i="2"/>
  <c r="D183" i="2" s="1"/>
  <c r="B183" i="2"/>
  <c r="K182" i="2"/>
  <c r="J182" i="2"/>
  <c r="I182" i="2"/>
  <c r="H182" i="2"/>
  <c r="L182" i="2" s="1"/>
  <c r="G182" i="2"/>
  <c r="F182" i="2"/>
  <c r="M182" i="2" s="1"/>
  <c r="E182" i="2"/>
  <c r="C182" i="2"/>
  <c r="D182" i="2" s="1"/>
  <c r="B182" i="2"/>
  <c r="K181" i="2"/>
  <c r="J181" i="2"/>
  <c r="I181" i="2"/>
  <c r="H181" i="2"/>
  <c r="L181" i="2" s="1"/>
  <c r="G181" i="2"/>
  <c r="F181" i="2"/>
  <c r="M181" i="2" s="1"/>
  <c r="E181" i="2"/>
  <c r="C181" i="2"/>
  <c r="D181" i="2" s="1"/>
  <c r="B181" i="2"/>
  <c r="K180" i="2"/>
  <c r="J180" i="2"/>
  <c r="I180" i="2"/>
  <c r="H180" i="2"/>
  <c r="L180" i="2" s="1"/>
  <c r="G180" i="2"/>
  <c r="F180" i="2"/>
  <c r="M180" i="2" s="1"/>
  <c r="E180" i="2"/>
  <c r="C180" i="2"/>
  <c r="D180" i="2" s="1"/>
  <c r="B180" i="2"/>
  <c r="K179" i="2"/>
  <c r="J179" i="2"/>
  <c r="I179" i="2"/>
  <c r="H179" i="2"/>
  <c r="L179" i="2" s="1"/>
  <c r="G179" i="2"/>
  <c r="F179" i="2"/>
  <c r="M179" i="2" s="1"/>
  <c r="E179" i="2"/>
  <c r="C179" i="2"/>
  <c r="D179" i="2" s="1"/>
  <c r="B179" i="2"/>
  <c r="K178" i="2"/>
  <c r="J178" i="2"/>
  <c r="I178" i="2"/>
  <c r="H178" i="2"/>
  <c r="L178" i="2" s="1"/>
  <c r="G178" i="2"/>
  <c r="F178" i="2"/>
  <c r="M178" i="2" s="1"/>
  <c r="E178" i="2"/>
  <c r="C178" i="2"/>
  <c r="D178" i="2" s="1"/>
  <c r="B178" i="2"/>
  <c r="K177" i="2"/>
  <c r="J177" i="2"/>
  <c r="I177" i="2"/>
  <c r="H177" i="2"/>
  <c r="L177" i="2" s="1"/>
  <c r="G177" i="2"/>
  <c r="F177" i="2"/>
  <c r="M177" i="2" s="1"/>
  <c r="E177" i="2"/>
  <c r="C177" i="2"/>
  <c r="D177" i="2" s="1"/>
  <c r="B177" i="2"/>
  <c r="K176" i="2"/>
  <c r="J176" i="2"/>
  <c r="I176" i="2"/>
  <c r="H176" i="2"/>
  <c r="L176" i="2" s="1"/>
  <c r="G176" i="2"/>
  <c r="F176" i="2"/>
  <c r="M176" i="2" s="1"/>
  <c r="E176" i="2"/>
  <c r="C176" i="2"/>
  <c r="D176" i="2" s="1"/>
  <c r="B176" i="2"/>
  <c r="K175" i="2"/>
  <c r="J175" i="2"/>
  <c r="I175" i="2"/>
  <c r="H175" i="2"/>
  <c r="L175" i="2" s="1"/>
  <c r="G175" i="2"/>
  <c r="F175" i="2"/>
  <c r="M175" i="2" s="1"/>
  <c r="E175" i="2"/>
  <c r="C175" i="2"/>
  <c r="D175" i="2" s="1"/>
  <c r="B175" i="2"/>
  <c r="K174" i="2"/>
  <c r="J174" i="2"/>
  <c r="I174" i="2"/>
  <c r="H174" i="2"/>
  <c r="L174" i="2" s="1"/>
  <c r="G174" i="2"/>
  <c r="F174" i="2"/>
  <c r="M174" i="2" s="1"/>
  <c r="E174" i="2"/>
  <c r="C174" i="2"/>
  <c r="D174" i="2" s="1"/>
  <c r="B174" i="2"/>
  <c r="K173" i="2"/>
  <c r="J173" i="2"/>
  <c r="I173" i="2"/>
  <c r="H173" i="2"/>
  <c r="L173" i="2" s="1"/>
  <c r="G173" i="2"/>
  <c r="F173" i="2"/>
  <c r="M173" i="2" s="1"/>
  <c r="E173" i="2"/>
  <c r="C173" i="2"/>
  <c r="D173" i="2" s="1"/>
  <c r="B173" i="2"/>
  <c r="K172" i="2"/>
  <c r="J172" i="2"/>
  <c r="I172" i="2"/>
  <c r="H172" i="2"/>
  <c r="L172" i="2" s="1"/>
  <c r="G172" i="2"/>
  <c r="F172" i="2"/>
  <c r="M172" i="2" s="1"/>
  <c r="E172" i="2"/>
  <c r="C172" i="2"/>
  <c r="D172" i="2" s="1"/>
  <c r="B172" i="2"/>
  <c r="K171" i="2"/>
  <c r="J171" i="2"/>
  <c r="I171" i="2"/>
  <c r="H171" i="2"/>
  <c r="L171" i="2" s="1"/>
  <c r="G171" i="2"/>
  <c r="F171" i="2"/>
  <c r="M171" i="2" s="1"/>
  <c r="E171" i="2"/>
  <c r="C171" i="2"/>
  <c r="D171" i="2" s="1"/>
  <c r="B171" i="2"/>
  <c r="K170" i="2"/>
  <c r="J170" i="2"/>
  <c r="I170" i="2"/>
  <c r="H170" i="2"/>
  <c r="L170" i="2" s="1"/>
  <c r="G170" i="2"/>
  <c r="F170" i="2"/>
  <c r="M170" i="2" s="1"/>
  <c r="E170" i="2"/>
  <c r="C170" i="2"/>
  <c r="D170" i="2" s="1"/>
  <c r="B170" i="2"/>
  <c r="K169" i="2"/>
  <c r="J169" i="2"/>
  <c r="I169" i="2"/>
  <c r="H169" i="2"/>
  <c r="L169" i="2" s="1"/>
  <c r="G169" i="2"/>
  <c r="F169" i="2"/>
  <c r="M169" i="2" s="1"/>
  <c r="E169" i="2"/>
  <c r="C169" i="2"/>
  <c r="D169" i="2" s="1"/>
  <c r="B169" i="2"/>
  <c r="K168" i="2"/>
  <c r="J168" i="2"/>
  <c r="I168" i="2"/>
  <c r="H168" i="2"/>
  <c r="L168" i="2" s="1"/>
  <c r="G168" i="2"/>
  <c r="F168" i="2"/>
  <c r="M168" i="2" s="1"/>
  <c r="E168" i="2"/>
  <c r="C168" i="2"/>
  <c r="D168" i="2" s="1"/>
  <c r="B168" i="2"/>
  <c r="K167" i="2"/>
  <c r="J167" i="2"/>
  <c r="I167" i="2"/>
  <c r="H167" i="2"/>
  <c r="L167" i="2" s="1"/>
  <c r="G167" i="2"/>
  <c r="F167" i="2"/>
  <c r="M167" i="2" s="1"/>
  <c r="E167" i="2"/>
  <c r="C167" i="2"/>
  <c r="D167" i="2" s="1"/>
  <c r="B167" i="2"/>
  <c r="K166" i="2"/>
  <c r="J166" i="2"/>
  <c r="I166" i="2"/>
  <c r="H166" i="2"/>
  <c r="L166" i="2" s="1"/>
  <c r="G166" i="2"/>
  <c r="F166" i="2"/>
  <c r="M166" i="2" s="1"/>
  <c r="E166" i="2"/>
  <c r="C166" i="2"/>
  <c r="D166" i="2" s="1"/>
  <c r="B166" i="2"/>
  <c r="K165" i="2"/>
  <c r="J165" i="2"/>
  <c r="I165" i="2"/>
  <c r="H165" i="2"/>
  <c r="L165" i="2" s="1"/>
  <c r="G165" i="2"/>
  <c r="F165" i="2"/>
  <c r="M165" i="2" s="1"/>
  <c r="E165" i="2"/>
  <c r="C165" i="2"/>
  <c r="D165" i="2" s="1"/>
  <c r="B165" i="2"/>
  <c r="K164" i="2"/>
  <c r="J164" i="2"/>
  <c r="I164" i="2"/>
  <c r="H164" i="2"/>
  <c r="L164" i="2" s="1"/>
  <c r="G164" i="2"/>
  <c r="F164" i="2"/>
  <c r="M164" i="2" s="1"/>
  <c r="E164" i="2"/>
  <c r="C164" i="2"/>
  <c r="D164" i="2" s="1"/>
  <c r="B164" i="2"/>
  <c r="K163" i="2"/>
  <c r="J163" i="2"/>
  <c r="I163" i="2"/>
  <c r="H163" i="2"/>
  <c r="L163" i="2" s="1"/>
  <c r="G163" i="2"/>
  <c r="F163" i="2"/>
  <c r="M163" i="2" s="1"/>
  <c r="E163" i="2"/>
  <c r="C163" i="2"/>
  <c r="D163" i="2" s="1"/>
  <c r="B163" i="2"/>
  <c r="K162" i="2"/>
  <c r="J162" i="2"/>
  <c r="I162" i="2"/>
  <c r="H162" i="2"/>
  <c r="L162" i="2" s="1"/>
  <c r="G162" i="2"/>
  <c r="F162" i="2"/>
  <c r="M162" i="2" s="1"/>
  <c r="E162" i="2"/>
  <c r="C162" i="2"/>
  <c r="D162" i="2" s="1"/>
  <c r="B162" i="2"/>
  <c r="K161" i="2"/>
  <c r="J161" i="2"/>
  <c r="I161" i="2"/>
  <c r="H161" i="2"/>
  <c r="L161" i="2" s="1"/>
  <c r="G161" i="2"/>
  <c r="F161" i="2"/>
  <c r="M161" i="2" s="1"/>
  <c r="E161" i="2"/>
  <c r="C161" i="2"/>
  <c r="D161" i="2" s="1"/>
  <c r="B161" i="2"/>
  <c r="K160" i="2"/>
  <c r="J160" i="2"/>
  <c r="I160" i="2"/>
  <c r="H160" i="2"/>
  <c r="L160" i="2" s="1"/>
  <c r="G160" i="2"/>
  <c r="F160" i="2"/>
  <c r="M160" i="2" s="1"/>
  <c r="E160" i="2"/>
  <c r="C160" i="2"/>
  <c r="D160" i="2" s="1"/>
  <c r="B160" i="2"/>
  <c r="K159" i="2"/>
  <c r="J159" i="2"/>
  <c r="I159" i="2"/>
  <c r="H159" i="2"/>
  <c r="L159" i="2" s="1"/>
  <c r="G159" i="2"/>
  <c r="F159" i="2"/>
  <c r="M159" i="2" s="1"/>
  <c r="E159" i="2"/>
  <c r="C159" i="2"/>
  <c r="D159" i="2" s="1"/>
  <c r="B159" i="2"/>
  <c r="K158" i="2"/>
  <c r="J158" i="2"/>
  <c r="I158" i="2"/>
  <c r="H158" i="2"/>
  <c r="L158" i="2" s="1"/>
  <c r="G158" i="2"/>
  <c r="F158" i="2"/>
  <c r="M158" i="2" s="1"/>
  <c r="E158" i="2"/>
  <c r="C158" i="2"/>
  <c r="D158" i="2" s="1"/>
  <c r="B158" i="2"/>
  <c r="K157" i="2"/>
  <c r="J157" i="2"/>
  <c r="I157" i="2"/>
  <c r="H157" i="2"/>
  <c r="L157" i="2" s="1"/>
  <c r="G157" i="2"/>
  <c r="F157" i="2"/>
  <c r="M157" i="2" s="1"/>
  <c r="E157" i="2"/>
  <c r="C157" i="2"/>
  <c r="D157" i="2" s="1"/>
  <c r="B157" i="2"/>
  <c r="K156" i="2"/>
  <c r="J156" i="2"/>
  <c r="I156" i="2"/>
  <c r="H156" i="2"/>
  <c r="L156" i="2" s="1"/>
  <c r="G156" i="2"/>
  <c r="F156" i="2"/>
  <c r="M156" i="2" s="1"/>
  <c r="E156" i="2"/>
  <c r="C156" i="2"/>
  <c r="D156" i="2" s="1"/>
  <c r="B156" i="2"/>
  <c r="K155" i="2"/>
  <c r="J155" i="2"/>
  <c r="I155" i="2"/>
  <c r="H155" i="2"/>
  <c r="L155" i="2" s="1"/>
  <c r="G155" i="2"/>
  <c r="F155" i="2"/>
  <c r="M155" i="2" s="1"/>
  <c r="E155" i="2"/>
  <c r="C155" i="2"/>
  <c r="D155" i="2" s="1"/>
  <c r="B155" i="2"/>
  <c r="K154" i="2"/>
  <c r="J154" i="2"/>
  <c r="I154" i="2"/>
  <c r="H154" i="2"/>
  <c r="L154" i="2" s="1"/>
  <c r="G154" i="2"/>
  <c r="F154" i="2"/>
  <c r="M154" i="2" s="1"/>
  <c r="E154" i="2"/>
  <c r="C154" i="2"/>
  <c r="D154" i="2" s="1"/>
  <c r="B154" i="2"/>
  <c r="K153" i="2"/>
  <c r="J153" i="2"/>
  <c r="I153" i="2"/>
  <c r="H153" i="2"/>
  <c r="L153" i="2" s="1"/>
  <c r="G153" i="2"/>
  <c r="F153" i="2"/>
  <c r="M153" i="2" s="1"/>
  <c r="E153" i="2"/>
  <c r="C153" i="2"/>
  <c r="D153" i="2" s="1"/>
  <c r="B153" i="2"/>
  <c r="K152" i="2"/>
  <c r="J152" i="2"/>
  <c r="I152" i="2"/>
  <c r="H152" i="2"/>
  <c r="L152" i="2" s="1"/>
  <c r="G152" i="2"/>
  <c r="F152" i="2"/>
  <c r="M152" i="2" s="1"/>
  <c r="E152" i="2"/>
  <c r="C152" i="2"/>
  <c r="D152" i="2" s="1"/>
  <c r="B152" i="2"/>
  <c r="K151" i="2"/>
  <c r="J151" i="2"/>
  <c r="I151" i="2"/>
  <c r="H151" i="2"/>
  <c r="L151" i="2" s="1"/>
  <c r="G151" i="2"/>
  <c r="F151" i="2"/>
  <c r="M151" i="2" s="1"/>
  <c r="E151" i="2"/>
  <c r="C151" i="2"/>
  <c r="D151" i="2" s="1"/>
  <c r="B151" i="2"/>
  <c r="K150" i="2"/>
  <c r="J150" i="2"/>
  <c r="I150" i="2"/>
  <c r="H150" i="2"/>
  <c r="L150" i="2" s="1"/>
  <c r="G150" i="2"/>
  <c r="F150" i="2"/>
  <c r="M150" i="2" s="1"/>
  <c r="E150" i="2"/>
  <c r="C150" i="2"/>
  <c r="D150" i="2" s="1"/>
  <c r="B150" i="2"/>
  <c r="K149" i="2"/>
  <c r="J149" i="2"/>
  <c r="I149" i="2"/>
  <c r="H149" i="2"/>
  <c r="L149" i="2" s="1"/>
  <c r="G149" i="2"/>
  <c r="F149" i="2"/>
  <c r="M149" i="2" s="1"/>
  <c r="E149" i="2"/>
  <c r="C149" i="2"/>
  <c r="D149" i="2" s="1"/>
  <c r="B149" i="2"/>
  <c r="K148" i="2"/>
  <c r="J148" i="2"/>
  <c r="I148" i="2"/>
  <c r="H148" i="2"/>
  <c r="L148" i="2" s="1"/>
  <c r="G148" i="2"/>
  <c r="F148" i="2"/>
  <c r="M148" i="2" s="1"/>
  <c r="E148" i="2"/>
  <c r="C148" i="2"/>
  <c r="D148" i="2" s="1"/>
  <c r="B148" i="2"/>
  <c r="K147" i="2"/>
  <c r="J147" i="2"/>
  <c r="I147" i="2"/>
  <c r="H147" i="2"/>
  <c r="L147" i="2" s="1"/>
  <c r="G147" i="2"/>
  <c r="F147" i="2"/>
  <c r="M147" i="2" s="1"/>
  <c r="E147" i="2"/>
  <c r="C147" i="2"/>
  <c r="D147" i="2" s="1"/>
  <c r="B147" i="2"/>
  <c r="K146" i="2"/>
  <c r="J146" i="2"/>
  <c r="I146" i="2"/>
  <c r="H146" i="2"/>
  <c r="L146" i="2" s="1"/>
  <c r="G146" i="2"/>
  <c r="F146" i="2"/>
  <c r="M146" i="2" s="1"/>
  <c r="E146" i="2"/>
  <c r="C146" i="2"/>
  <c r="D146" i="2" s="1"/>
  <c r="B146" i="2"/>
  <c r="K145" i="2"/>
  <c r="J145" i="2"/>
  <c r="I145" i="2"/>
  <c r="H145" i="2"/>
  <c r="L145" i="2" s="1"/>
  <c r="G145" i="2"/>
  <c r="F145" i="2"/>
  <c r="M145" i="2" s="1"/>
  <c r="E145" i="2"/>
  <c r="C145" i="2"/>
  <c r="D145" i="2" s="1"/>
  <c r="B145" i="2"/>
  <c r="K144" i="2"/>
  <c r="J144" i="2"/>
  <c r="I144" i="2"/>
  <c r="H144" i="2"/>
  <c r="L144" i="2" s="1"/>
  <c r="G144" i="2"/>
  <c r="F144" i="2"/>
  <c r="M144" i="2" s="1"/>
  <c r="E144" i="2"/>
  <c r="C144" i="2"/>
  <c r="D144" i="2" s="1"/>
  <c r="B144" i="2"/>
  <c r="K143" i="2"/>
  <c r="J143" i="2"/>
  <c r="I143" i="2"/>
  <c r="H143" i="2"/>
  <c r="L143" i="2" s="1"/>
  <c r="G143" i="2"/>
  <c r="F143" i="2"/>
  <c r="M143" i="2" s="1"/>
  <c r="E143" i="2"/>
  <c r="C143" i="2"/>
  <c r="D143" i="2" s="1"/>
  <c r="B143" i="2"/>
  <c r="K142" i="2"/>
  <c r="J142" i="2"/>
  <c r="I142" i="2"/>
  <c r="H142" i="2"/>
  <c r="L142" i="2" s="1"/>
  <c r="G142" i="2"/>
  <c r="F142" i="2"/>
  <c r="M142" i="2" s="1"/>
  <c r="E142" i="2"/>
  <c r="C142" i="2"/>
  <c r="D142" i="2" s="1"/>
  <c r="B142" i="2"/>
  <c r="K141" i="2"/>
  <c r="J141" i="2"/>
  <c r="I141" i="2"/>
  <c r="H141" i="2"/>
  <c r="L141" i="2" s="1"/>
  <c r="G141" i="2"/>
  <c r="F141" i="2"/>
  <c r="M141" i="2" s="1"/>
  <c r="E141" i="2"/>
  <c r="C141" i="2"/>
  <c r="D141" i="2" s="1"/>
  <c r="B141" i="2"/>
  <c r="K140" i="2"/>
  <c r="J140" i="2"/>
  <c r="I140" i="2"/>
  <c r="H140" i="2"/>
  <c r="L140" i="2" s="1"/>
  <c r="G140" i="2"/>
  <c r="F140" i="2"/>
  <c r="M140" i="2" s="1"/>
  <c r="E140" i="2"/>
  <c r="C140" i="2"/>
  <c r="D140" i="2" s="1"/>
  <c r="B140" i="2"/>
  <c r="K139" i="2"/>
  <c r="J139" i="2"/>
  <c r="I139" i="2"/>
  <c r="H139" i="2"/>
  <c r="L139" i="2" s="1"/>
  <c r="G139" i="2"/>
  <c r="F139" i="2"/>
  <c r="M139" i="2" s="1"/>
  <c r="E139" i="2"/>
  <c r="C139" i="2"/>
  <c r="D139" i="2" s="1"/>
  <c r="B139" i="2"/>
  <c r="K138" i="2"/>
  <c r="J138" i="2"/>
  <c r="I138" i="2"/>
  <c r="H138" i="2"/>
  <c r="L138" i="2" s="1"/>
  <c r="G138" i="2"/>
  <c r="F138" i="2"/>
  <c r="M138" i="2" s="1"/>
  <c r="E138" i="2"/>
  <c r="C138" i="2"/>
  <c r="D138" i="2" s="1"/>
  <c r="B138" i="2"/>
  <c r="K137" i="2"/>
  <c r="J137" i="2"/>
  <c r="I137" i="2"/>
  <c r="H137" i="2"/>
  <c r="L137" i="2" s="1"/>
  <c r="G137" i="2"/>
  <c r="F137" i="2"/>
  <c r="M137" i="2" s="1"/>
  <c r="E137" i="2"/>
  <c r="C137" i="2"/>
  <c r="D137" i="2" s="1"/>
  <c r="B137" i="2"/>
  <c r="K136" i="2"/>
  <c r="J136" i="2"/>
  <c r="I136" i="2"/>
  <c r="H136" i="2"/>
  <c r="L136" i="2" s="1"/>
  <c r="G136" i="2"/>
  <c r="F136" i="2"/>
  <c r="M136" i="2" s="1"/>
  <c r="E136" i="2"/>
  <c r="C136" i="2"/>
  <c r="D136" i="2" s="1"/>
  <c r="B136" i="2"/>
  <c r="K135" i="2"/>
  <c r="J135" i="2"/>
  <c r="I135" i="2"/>
  <c r="H135" i="2"/>
  <c r="L135" i="2" s="1"/>
  <c r="G135" i="2"/>
  <c r="F135" i="2"/>
  <c r="M135" i="2" s="1"/>
  <c r="E135" i="2"/>
  <c r="C135" i="2"/>
  <c r="D135" i="2" s="1"/>
  <c r="B135" i="2"/>
  <c r="K134" i="2"/>
  <c r="J134" i="2"/>
  <c r="I134" i="2"/>
  <c r="H134" i="2"/>
  <c r="L134" i="2" s="1"/>
  <c r="G134" i="2"/>
  <c r="F134" i="2"/>
  <c r="M134" i="2" s="1"/>
  <c r="E134" i="2"/>
  <c r="C134" i="2"/>
  <c r="D134" i="2" s="1"/>
  <c r="B134" i="2"/>
  <c r="K133" i="2"/>
  <c r="J133" i="2"/>
  <c r="I133" i="2"/>
  <c r="H133" i="2"/>
  <c r="L133" i="2" s="1"/>
  <c r="G133" i="2"/>
  <c r="F133" i="2"/>
  <c r="M133" i="2" s="1"/>
  <c r="E133" i="2"/>
  <c r="C133" i="2"/>
  <c r="D133" i="2" s="1"/>
  <c r="B133" i="2"/>
  <c r="K132" i="2"/>
  <c r="J132" i="2"/>
  <c r="I132" i="2"/>
  <c r="H132" i="2"/>
  <c r="L132" i="2" s="1"/>
  <c r="G132" i="2"/>
  <c r="F132" i="2"/>
  <c r="M132" i="2" s="1"/>
  <c r="E132" i="2"/>
  <c r="C132" i="2"/>
  <c r="D132" i="2" s="1"/>
  <c r="B132" i="2"/>
  <c r="K131" i="2"/>
  <c r="J131" i="2"/>
  <c r="I131" i="2"/>
  <c r="H131" i="2"/>
  <c r="L131" i="2" s="1"/>
  <c r="G131" i="2"/>
  <c r="F131" i="2"/>
  <c r="M131" i="2" s="1"/>
  <c r="E131" i="2"/>
  <c r="C131" i="2"/>
  <c r="D131" i="2" s="1"/>
  <c r="B131" i="2"/>
  <c r="I130" i="2"/>
  <c r="L130" i="2"/>
  <c r="M130" i="2"/>
  <c r="D130" i="2"/>
  <c r="I129" i="2"/>
  <c r="L129" i="2"/>
  <c r="M129" i="2"/>
  <c r="D129" i="2"/>
  <c r="I128" i="2"/>
  <c r="L128" i="2"/>
  <c r="M128" i="2"/>
  <c r="D128" i="2"/>
  <c r="I127" i="2"/>
  <c r="L127" i="2"/>
  <c r="M127" i="2"/>
  <c r="D127" i="2"/>
  <c r="I126" i="2"/>
  <c r="L126" i="2"/>
  <c r="M126" i="2"/>
  <c r="D126" i="2"/>
  <c r="I125" i="2"/>
  <c r="L125" i="2"/>
  <c r="M125" i="2"/>
  <c r="D125" i="2"/>
  <c r="I124" i="2"/>
  <c r="L124" i="2"/>
  <c r="M124" i="2"/>
  <c r="D124" i="2"/>
  <c r="I123" i="2"/>
  <c r="L123" i="2"/>
  <c r="M123" i="2"/>
  <c r="D123" i="2"/>
  <c r="I122" i="2"/>
  <c r="L122" i="2"/>
  <c r="M122" i="2"/>
  <c r="D122" i="2"/>
  <c r="I121" i="2"/>
  <c r="L121" i="2"/>
  <c r="M121" i="2"/>
  <c r="D121" i="2"/>
  <c r="I120" i="2"/>
  <c r="L120" i="2"/>
  <c r="M120" i="2"/>
  <c r="D120" i="2"/>
  <c r="I119" i="2"/>
  <c r="L119" i="2"/>
  <c r="M119" i="2"/>
  <c r="D119" i="2"/>
  <c r="I118" i="2"/>
  <c r="L118" i="2"/>
  <c r="M118" i="2"/>
  <c r="D118" i="2"/>
  <c r="I117" i="2"/>
  <c r="L117" i="2"/>
  <c r="M117" i="2"/>
  <c r="D117" i="2"/>
  <c r="I116" i="2"/>
  <c r="L116" i="2"/>
  <c r="M116" i="2"/>
  <c r="D116" i="2"/>
  <c r="I115" i="2"/>
  <c r="L115" i="2"/>
  <c r="M115" i="2"/>
  <c r="D115" i="2"/>
  <c r="I114" i="2"/>
  <c r="L114" i="2"/>
  <c r="M114" i="2"/>
  <c r="D114" i="2"/>
  <c r="I113" i="2"/>
  <c r="L113" i="2"/>
  <c r="M113" i="2"/>
  <c r="D113" i="2"/>
  <c r="I112" i="2"/>
  <c r="L112" i="2"/>
  <c r="M112" i="2"/>
  <c r="D112" i="2"/>
  <c r="I111" i="2"/>
  <c r="L111" i="2"/>
  <c r="M111" i="2"/>
  <c r="D111" i="2"/>
  <c r="I110" i="2"/>
  <c r="L110" i="2"/>
  <c r="M110" i="2"/>
  <c r="D110" i="2"/>
  <c r="I109" i="2"/>
  <c r="L109" i="2"/>
  <c r="M109" i="2"/>
  <c r="D109" i="2"/>
  <c r="I108" i="2"/>
  <c r="L108" i="2"/>
  <c r="M108" i="2"/>
  <c r="D108" i="2"/>
  <c r="I107" i="2"/>
  <c r="L107" i="2"/>
  <c r="M107" i="2"/>
  <c r="D107" i="2"/>
  <c r="I106" i="2"/>
  <c r="L106" i="2"/>
  <c r="M106" i="2"/>
  <c r="D106" i="2"/>
  <c r="I105" i="2"/>
  <c r="L105" i="2"/>
  <c r="M105" i="2"/>
  <c r="D105" i="2"/>
  <c r="L104" i="2"/>
  <c r="M104" i="2"/>
  <c r="D104" i="2"/>
  <c r="L103" i="2"/>
  <c r="M103" i="2"/>
  <c r="D103" i="2"/>
  <c r="L102" i="2"/>
  <c r="M102" i="2"/>
  <c r="D102" i="2"/>
  <c r="L101" i="2"/>
  <c r="M101" i="2"/>
  <c r="D101" i="2"/>
  <c r="L100" i="2"/>
  <c r="M100" i="2"/>
  <c r="D100" i="2"/>
  <c r="L99" i="2"/>
  <c r="M99" i="2"/>
  <c r="D99" i="2"/>
  <c r="L98" i="2"/>
  <c r="M98" i="2"/>
  <c r="D98" i="2"/>
  <c r="L97" i="2"/>
  <c r="M97" i="2"/>
  <c r="D97" i="2"/>
  <c r="L96" i="2"/>
  <c r="M96" i="2"/>
  <c r="D96" i="2"/>
  <c r="I95" i="2"/>
  <c r="L95" i="2"/>
  <c r="M95" i="2"/>
  <c r="D95" i="2"/>
  <c r="L94" i="2"/>
  <c r="M94" i="2"/>
  <c r="D94" i="2"/>
  <c r="L93" i="2"/>
  <c r="M93" i="2"/>
  <c r="D93" i="2"/>
  <c r="L92" i="2"/>
  <c r="M92" i="2"/>
  <c r="D92" i="2"/>
  <c r="L91" i="2"/>
  <c r="M91" i="2"/>
  <c r="D91" i="2"/>
  <c r="L90" i="2"/>
  <c r="M90" i="2"/>
  <c r="D90" i="2"/>
  <c r="L89" i="2"/>
  <c r="M89" i="2"/>
  <c r="D89" i="2"/>
  <c r="I88" i="2"/>
  <c r="L88" i="2"/>
  <c r="M88" i="2"/>
  <c r="I87" i="2"/>
  <c r="L87" i="2"/>
  <c r="M87" i="2"/>
  <c r="I86" i="2"/>
  <c r="L86" i="2"/>
  <c r="M86" i="2"/>
  <c r="I85" i="2"/>
  <c r="L85" i="2"/>
  <c r="M85" i="2"/>
  <c r="I84" i="2"/>
  <c r="L84" i="2"/>
  <c r="M84" i="2"/>
  <c r="I83" i="2"/>
  <c r="L83" i="2"/>
  <c r="M83" i="2"/>
  <c r="I82" i="2"/>
  <c r="L82" i="2"/>
  <c r="M82" i="2"/>
  <c r="I81" i="2"/>
  <c r="L81" i="2"/>
  <c r="M81" i="2"/>
  <c r="L80" i="2"/>
  <c r="M80" i="2"/>
  <c r="D80" i="2"/>
  <c r="L79" i="2"/>
  <c r="M79" i="2"/>
  <c r="D79" i="2"/>
  <c r="I78" i="2"/>
  <c r="L78" i="2"/>
  <c r="M78" i="2"/>
  <c r="D78" i="2"/>
  <c r="I77" i="2"/>
  <c r="L77" i="2"/>
  <c r="M77" i="2"/>
  <c r="D77" i="2"/>
  <c r="I76" i="2"/>
  <c r="L76" i="2"/>
  <c r="M76" i="2"/>
  <c r="D76" i="2"/>
  <c r="I75" i="2"/>
  <c r="L75" i="2"/>
  <c r="M75" i="2"/>
  <c r="D75" i="2"/>
  <c r="I74" i="2"/>
  <c r="L74" i="2"/>
  <c r="M74" i="2"/>
  <c r="D74" i="2"/>
  <c r="I73" i="2"/>
  <c r="L73" i="2"/>
  <c r="M73" i="2"/>
  <c r="D73" i="2"/>
  <c r="I72" i="2"/>
  <c r="L72" i="2"/>
  <c r="M72" i="2"/>
  <c r="D72" i="2"/>
  <c r="I71" i="2"/>
  <c r="L71" i="2"/>
  <c r="M71" i="2"/>
  <c r="D71" i="2"/>
  <c r="I70" i="2"/>
  <c r="L70" i="2"/>
  <c r="M70" i="2"/>
  <c r="D70" i="2"/>
  <c r="I69" i="2"/>
  <c r="L69" i="2"/>
  <c r="M69" i="2"/>
  <c r="D69" i="2"/>
  <c r="I68" i="2"/>
  <c r="L68" i="2"/>
  <c r="M68" i="2"/>
  <c r="D68" i="2"/>
  <c r="I67" i="2"/>
  <c r="L67" i="2"/>
  <c r="M67" i="2"/>
  <c r="D67" i="2"/>
  <c r="I66" i="2"/>
  <c r="L66" i="2"/>
  <c r="M66" i="2"/>
  <c r="D66" i="2"/>
  <c r="I65" i="2"/>
  <c r="L65" i="2"/>
  <c r="M65" i="2"/>
  <c r="D65" i="2"/>
  <c r="I64" i="2"/>
  <c r="L64" i="2"/>
  <c r="M64" i="2"/>
  <c r="D64" i="2"/>
  <c r="I63" i="2"/>
  <c r="L63" i="2"/>
  <c r="M63" i="2"/>
  <c r="D63" i="2"/>
  <c r="I62" i="2"/>
  <c r="L62" i="2"/>
  <c r="M62" i="2"/>
  <c r="D62" i="2"/>
  <c r="I61" i="2"/>
  <c r="L61" i="2"/>
  <c r="M61" i="2"/>
  <c r="D61" i="2"/>
  <c r="I60" i="2"/>
  <c r="L60" i="2"/>
  <c r="M60" i="2"/>
  <c r="D60" i="2"/>
  <c r="I59" i="2"/>
  <c r="L59" i="2"/>
  <c r="M59" i="2"/>
  <c r="D59" i="2"/>
  <c r="I58" i="2"/>
  <c r="L58" i="2"/>
  <c r="M58" i="2"/>
  <c r="D58" i="2"/>
  <c r="I57" i="2"/>
  <c r="L57" i="2"/>
  <c r="M57" i="2"/>
  <c r="D57" i="2"/>
  <c r="I56" i="2"/>
  <c r="L56" i="2"/>
  <c r="M56" i="2"/>
  <c r="D56" i="2"/>
  <c r="I55" i="2"/>
  <c r="L55" i="2"/>
  <c r="M55" i="2"/>
  <c r="D55" i="2"/>
  <c r="I54" i="2"/>
  <c r="L54" i="2"/>
  <c r="M54" i="2"/>
  <c r="D54" i="2"/>
  <c r="I53" i="2"/>
  <c r="L53" i="2"/>
  <c r="M53" i="2"/>
  <c r="D53" i="2"/>
  <c r="L52" i="2"/>
  <c r="M52" i="2"/>
  <c r="D52" i="2"/>
  <c r="L51" i="2"/>
  <c r="M51" i="2"/>
  <c r="D51" i="2"/>
  <c r="L50" i="2"/>
  <c r="M50" i="2"/>
  <c r="D50" i="2"/>
  <c r="L49" i="2"/>
  <c r="M49" i="2"/>
  <c r="D49" i="2"/>
  <c r="L48" i="2"/>
  <c r="M48" i="2"/>
  <c r="D48" i="2"/>
  <c r="J47" i="2"/>
  <c r="L47" i="2"/>
  <c r="M47" i="2"/>
  <c r="D47" i="2"/>
  <c r="K46" i="2"/>
  <c r="L46" i="2"/>
  <c r="M46" i="2"/>
  <c r="D46" i="2"/>
  <c r="K45" i="2"/>
  <c r="L45" i="2"/>
  <c r="M45" i="2"/>
  <c r="D45" i="2"/>
  <c r="K44" i="2"/>
  <c r="L44" i="2"/>
  <c r="M44" i="2"/>
  <c r="D44" i="2"/>
  <c r="K43" i="2"/>
  <c r="L43" i="2"/>
  <c r="M43" i="2"/>
  <c r="D43" i="2"/>
  <c r="K42" i="2"/>
  <c r="L42" i="2"/>
  <c r="M42" i="2"/>
  <c r="D42" i="2"/>
  <c r="K41" i="2"/>
  <c r="L41" i="2"/>
  <c r="M41" i="2"/>
  <c r="D41" i="2"/>
  <c r="L40" i="2"/>
  <c r="M40" i="2"/>
  <c r="D40" i="2"/>
  <c r="L39" i="2"/>
  <c r="M39" i="2"/>
  <c r="D39" i="2"/>
  <c r="L38" i="2"/>
  <c r="M38" i="2"/>
  <c r="D38" i="2"/>
  <c r="L37" i="2"/>
  <c r="M37" i="2"/>
  <c r="D37" i="2"/>
  <c r="L36" i="2"/>
  <c r="M36" i="2"/>
  <c r="D36" i="2"/>
  <c r="L35" i="2"/>
  <c r="M35" i="2"/>
  <c r="D35" i="2"/>
  <c r="L34" i="2"/>
  <c r="M34" i="2"/>
  <c r="D34" i="2"/>
  <c r="L33" i="2"/>
  <c r="M33" i="2"/>
  <c r="D33" i="2"/>
  <c r="L32" i="2"/>
  <c r="M32" i="2"/>
  <c r="D32" i="2"/>
  <c r="L31" i="2"/>
  <c r="M31" i="2"/>
  <c r="D31" i="2"/>
  <c r="L30" i="2"/>
  <c r="M30" i="2"/>
  <c r="D30" i="2"/>
  <c r="L29" i="2"/>
  <c r="M29" i="2"/>
  <c r="D29" i="2"/>
  <c r="A2" i="2"/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B7" i="7"/>
  <c r="B6" i="7"/>
  <c r="B5" i="7"/>
  <c r="B4" i="7"/>
  <c r="B3" i="7"/>
  <c r="B2" i="7"/>
  <c r="M7" i="5"/>
  <c r="D17" i="5" s="1"/>
  <c r="L7" i="5"/>
  <c r="D16" i="5" s="1"/>
  <c r="K7" i="5"/>
  <c r="J7" i="5"/>
  <c r="D26" i="5" s="1"/>
  <c r="I7" i="5"/>
  <c r="D25" i="5" s="1"/>
  <c r="H7" i="5"/>
  <c r="D24" i="5" s="1"/>
  <c r="G7" i="5"/>
  <c r="D23" i="5" s="1"/>
  <c r="F7" i="5"/>
  <c r="D22" i="5" s="1"/>
  <c r="E7" i="5"/>
  <c r="D21" i="5" s="1"/>
  <c r="D7" i="5"/>
  <c r="D20" i="5" s="1"/>
  <c r="C7" i="5"/>
  <c r="D19" i="5" s="1"/>
  <c r="B7" i="5"/>
  <c r="D18" i="5" s="1"/>
  <c r="M5" i="5"/>
  <c r="B17" i="5" s="1"/>
  <c r="L5" i="5"/>
  <c r="B16" i="5" s="1"/>
  <c r="K5" i="5"/>
  <c r="J5" i="5"/>
  <c r="B26" i="5" s="1"/>
  <c r="I5" i="5"/>
  <c r="B25" i="5" s="1"/>
  <c r="H5" i="5"/>
  <c r="B24" i="5" s="1"/>
  <c r="G5" i="5"/>
  <c r="B23" i="5" s="1"/>
  <c r="F5" i="5"/>
  <c r="B22" i="5" s="1"/>
  <c r="E5" i="5"/>
  <c r="B21" i="5" s="1"/>
  <c r="D5" i="5"/>
  <c r="B20" i="5" s="1"/>
  <c r="C5" i="5"/>
  <c r="B19" i="5" s="1"/>
  <c r="B5" i="5"/>
  <c r="B18" i="5" s="1"/>
  <c r="M4" i="5"/>
  <c r="L4" i="5"/>
  <c r="K4" i="5"/>
  <c r="J4" i="5"/>
  <c r="I4" i="5"/>
  <c r="H4" i="5"/>
  <c r="G4" i="5"/>
  <c r="F4" i="5"/>
  <c r="E4" i="5"/>
  <c r="D4" i="5"/>
  <c r="C4" i="5"/>
  <c r="B4" i="5"/>
  <c r="M5" i="6"/>
  <c r="D18" i="6" s="1"/>
  <c r="L5" i="6"/>
  <c r="D17" i="6" s="1"/>
  <c r="K5" i="6"/>
  <c r="D28" i="6" s="1"/>
  <c r="J5" i="6"/>
  <c r="D27" i="6" s="1"/>
  <c r="I5" i="6"/>
  <c r="D26" i="6" s="1"/>
  <c r="H5" i="6"/>
  <c r="D25" i="6" s="1"/>
  <c r="G5" i="6"/>
  <c r="D24" i="6" s="1"/>
  <c r="F5" i="6"/>
  <c r="D23" i="6" s="1"/>
  <c r="E5" i="6"/>
  <c r="D22" i="6" s="1"/>
  <c r="D5" i="6"/>
  <c r="D21" i="6" s="1"/>
  <c r="C5" i="6"/>
  <c r="D20" i="6" s="1"/>
  <c r="B5" i="6"/>
  <c r="D19" i="6" s="1"/>
  <c r="M4" i="6"/>
  <c r="C18" i="6" s="1"/>
  <c r="L4" i="6"/>
  <c r="C17" i="6" s="1"/>
  <c r="K4" i="6"/>
  <c r="C28" i="6" s="1"/>
  <c r="J4" i="6"/>
  <c r="C27" i="6" s="1"/>
  <c r="I4" i="6"/>
  <c r="C26" i="6" s="1"/>
  <c r="H4" i="6"/>
  <c r="C25" i="6" s="1"/>
  <c r="G4" i="6"/>
  <c r="C24" i="6" s="1"/>
  <c r="F4" i="6"/>
  <c r="C23" i="6" s="1"/>
  <c r="E4" i="6"/>
  <c r="C22" i="6" s="1"/>
  <c r="D4" i="6"/>
  <c r="C21" i="6" s="1"/>
  <c r="C4" i="6"/>
  <c r="C20" i="6" s="1"/>
  <c r="B4" i="6"/>
  <c r="C19" i="6" s="1"/>
  <c r="M3" i="6"/>
  <c r="L3" i="6"/>
  <c r="K3" i="6"/>
  <c r="J3" i="6"/>
  <c r="I3" i="6"/>
  <c r="H3" i="6"/>
  <c r="G3" i="6"/>
  <c r="F3" i="6"/>
  <c r="E3" i="6"/>
  <c r="D3" i="6"/>
  <c r="C3" i="6"/>
  <c r="B3" i="6"/>
  <c r="M12" i="10"/>
  <c r="E16" i="10" s="1"/>
  <c r="L12" i="10"/>
  <c r="E15" i="10" s="1"/>
  <c r="K12" i="10"/>
  <c r="E26" i="10" s="1"/>
  <c r="J12" i="10"/>
  <c r="E25" i="10" s="1"/>
  <c r="I12" i="10"/>
  <c r="E24" i="10" s="1"/>
  <c r="H12" i="10"/>
  <c r="E23" i="10" s="1"/>
  <c r="G12" i="10"/>
  <c r="E22" i="10" s="1"/>
  <c r="F12" i="10"/>
  <c r="E21" i="10" s="1"/>
  <c r="E12" i="10"/>
  <c r="E20" i="10" s="1"/>
  <c r="D12" i="10"/>
  <c r="E19" i="10" s="1"/>
  <c r="C12" i="10"/>
  <c r="E18" i="10" s="1"/>
  <c r="B12" i="10"/>
  <c r="E17" i="10" s="1"/>
  <c r="M11" i="10"/>
  <c r="D16" i="10" s="1"/>
  <c r="L11" i="10"/>
  <c r="D15" i="10" s="1"/>
  <c r="K11" i="10"/>
  <c r="D26" i="10" s="1"/>
  <c r="J11" i="10"/>
  <c r="D25" i="10" s="1"/>
  <c r="I11" i="10"/>
  <c r="D24" i="10" s="1"/>
  <c r="H11" i="10"/>
  <c r="D23" i="10" s="1"/>
  <c r="G11" i="10"/>
  <c r="D22" i="10" s="1"/>
  <c r="F11" i="10"/>
  <c r="D21" i="10" s="1"/>
  <c r="E11" i="10"/>
  <c r="D20" i="10" s="1"/>
  <c r="D11" i="10"/>
  <c r="D19" i="10" s="1"/>
  <c r="C11" i="10"/>
  <c r="D18" i="10" s="1"/>
  <c r="B11" i="10"/>
  <c r="D17" i="10" s="1"/>
  <c r="M10" i="10"/>
  <c r="C16" i="10" s="1"/>
  <c r="L10" i="10"/>
  <c r="C15" i="10" s="1"/>
  <c r="K10" i="10"/>
  <c r="C26" i="10" s="1"/>
  <c r="J10" i="10"/>
  <c r="C25" i="10" s="1"/>
  <c r="I10" i="10"/>
  <c r="C24" i="10" s="1"/>
  <c r="H10" i="10"/>
  <c r="C23" i="10" s="1"/>
  <c r="G10" i="10"/>
  <c r="C22" i="10" s="1"/>
  <c r="F10" i="10"/>
  <c r="C21" i="10" s="1"/>
  <c r="E10" i="10"/>
  <c r="C20" i="10" s="1"/>
  <c r="D10" i="10"/>
  <c r="C19" i="10" s="1"/>
  <c r="C10" i="10"/>
  <c r="C18" i="10" s="1"/>
  <c r="B10" i="10"/>
  <c r="C17" i="10" s="1"/>
  <c r="M9" i="10"/>
  <c r="B16" i="10" s="1"/>
  <c r="L9" i="10"/>
  <c r="B15" i="10" s="1"/>
  <c r="K9" i="10"/>
  <c r="B26" i="10" s="1"/>
  <c r="J9" i="10"/>
  <c r="B25" i="10" s="1"/>
  <c r="I9" i="10"/>
  <c r="B24" i="10" s="1"/>
  <c r="H9" i="10"/>
  <c r="B23" i="10" s="1"/>
  <c r="G9" i="10"/>
  <c r="B22" i="10" s="1"/>
  <c r="F9" i="10"/>
  <c r="B21" i="10" s="1"/>
  <c r="E9" i="10"/>
  <c r="B20" i="10" s="1"/>
  <c r="D9" i="10"/>
  <c r="B19" i="10" s="1"/>
  <c r="C9" i="10"/>
  <c r="B18" i="10" s="1"/>
  <c r="B9" i="10"/>
  <c r="B17" i="10" s="1"/>
  <c r="B19" i="6" l="1"/>
  <c r="B6" i="6"/>
  <c r="E19" i="6" s="1"/>
  <c r="B20" i="6"/>
  <c r="C6" i="6"/>
  <c r="E20" i="6" s="1"/>
  <c r="B21" i="6"/>
  <c r="D6" i="6"/>
  <c r="E21" i="6" s="1"/>
  <c r="B22" i="6"/>
  <c r="E6" i="6"/>
  <c r="E22" i="6" s="1"/>
  <c r="B23" i="6"/>
  <c r="F6" i="6"/>
  <c r="E23" i="6" s="1"/>
  <c r="B24" i="6"/>
  <c r="G6" i="6"/>
  <c r="E24" i="6" s="1"/>
  <c r="B25" i="6"/>
  <c r="H6" i="6"/>
  <c r="E25" i="6" s="1"/>
  <c r="B26" i="6"/>
  <c r="I6" i="6"/>
  <c r="E26" i="6" s="1"/>
  <c r="B27" i="6"/>
  <c r="J6" i="6"/>
  <c r="E27" i="6" s="1"/>
  <c r="B28" i="6"/>
  <c r="K6" i="6"/>
  <c r="E28" i="6" s="1"/>
  <c r="B17" i="6"/>
  <c r="L6" i="6"/>
  <c r="E17" i="6" s="1"/>
  <c r="B18" i="6"/>
  <c r="M6" i="6"/>
  <c r="E18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" authorId="0" shapeId="0" xr:uid="{00000000-0006-0000-0100-000001000000}">
      <text>
        <r>
          <rPr>
            <sz val="10"/>
            <color rgb="FF000000"/>
            <rFont val="Arial"/>
            <family val="2"/>
          </rPr>
          <t>1 = Branch UK
2 = Other UK
3 = Branch non UK
4 = Other non UK
	-Ruislip &amp; Northwood SAC
_Marked as resolved_
	-Cindy Chew
_Re-opened_
	-Cindy Chew</t>
        </r>
      </text>
    </comment>
  </commentList>
</comments>
</file>

<file path=xl/sharedStrings.xml><?xml version="1.0" encoding="utf-8"?>
<sst xmlns="http://schemas.openxmlformats.org/spreadsheetml/2006/main" count="3016" uniqueCount="378">
  <si>
    <t>First Name</t>
  </si>
  <si>
    <t>Surname</t>
  </si>
  <si>
    <t>Initial</t>
  </si>
  <si>
    <t>Grade</t>
  </si>
  <si>
    <t>Grades</t>
  </si>
  <si>
    <t>Alix</t>
  </si>
  <si>
    <t>Sullivan</t>
  </si>
  <si>
    <t>AS</t>
  </si>
  <si>
    <t>0. Swim</t>
  </si>
  <si>
    <t>Bob</t>
  </si>
  <si>
    <t>Rolande</t>
  </si>
  <si>
    <t>BR</t>
  </si>
  <si>
    <t>5. Advanced Diver</t>
  </si>
  <si>
    <t>1. Trainee</t>
  </si>
  <si>
    <t>Byron</t>
  </si>
  <si>
    <t>Rees</t>
  </si>
  <si>
    <t>ByR</t>
  </si>
  <si>
    <t>3. Sports Diver</t>
  </si>
  <si>
    <t>2. Ocean Diver</t>
  </si>
  <si>
    <t>Caroline</t>
  </si>
  <si>
    <t>Wood</t>
  </si>
  <si>
    <t>CaW</t>
  </si>
  <si>
    <t>Cheryl</t>
  </si>
  <si>
    <t>Williams</t>
  </si>
  <si>
    <t>CW</t>
  </si>
  <si>
    <t>4. Dive Leader</t>
  </si>
  <si>
    <t>Claire</t>
  </si>
  <si>
    <t>O'Brien</t>
  </si>
  <si>
    <t>CO</t>
  </si>
  <si>
    <t>Chris</t>
  </si>
  <si>
    <t>Moss</t>
  </si>
  <si>
    <t>CM</t>
  </si>
  <si>
    <t>6. First Class Diver</t>
  </si>
  <si>
    <t>Damian</t>
  </si>
  <si>
    <t>Mead</t>
  </si>
  <si>
    <t>DM</t>
  </si>
  <si>
    <t>Daria</t>
  </si>
  <si>
    <t>Edginton</t>
  </si>
  <si>
    <t>DE</t>
  </si>
  <si>
    <t>Darren</t>
  </si>
  <si>
    <t>Coupland</t>
  </si>
  <si>
    <t>DC</t>
  </si>
  <si>
    <t>David</t>
  </si>
  <si>
    <t>Hoskisson</t>
  </si>
  <si>
    <t>DH</t>
  </si>
  <si>
    <t>Dimitris</t>
  </si>
  <si>
    <t>Petropoulos</t>
  </si>
  <si>
    <t>DP</t>
  </si>
  <si>
    <t>Fiona</t>
  </si>
  <si>
    <t>Merritt</t>
  </si>
  <si>
    <t>FM</t>
  </si>
  <si>
    <t>Gail</t>
  </si>
  <si>
    <t>Leeson</t>
  </si>
  <si>
    <t>GL</t>
  </si>
  <si>
    <t>George</t>
  </si>
  <si>
    <t>Dark</t>
  </si>
  <si>
    <t>GD</t>
  </si>
  <si>
    <t>GW</t>
  </si>
  <si>
    <t>Graham</t>
  </si>
  <si>
    <t>Hamwijk</t>
  </si>
  <si>
    <t>GH</t>
  </si>
  <si>
    <t>GO</t>
  </si>
  <si>
    <t>Ian</t>
  </si>
  <si>
    <t>Phillips</t>
  </si>
  <si>
    <t>IP</t>
  </si>
  <si>
    <t>Jasper</t>
  </si>
  <si>
    <t>Mearns</t>
  </si>
  <si>
    <t>JM</t>
  </si>
  <si>
    <t>Jennie</t>
  </si>
  <si>
    <t>Doble</t>
  </si>
  <si>
    <t>JD</t>
  </si>
  <si>
    <t>John</t>
  </si>
  <si>
    <t>Cobb</t>
  </si>
  <si>
    <t>JC</t>
  </si>
  <si>
    <t>Cuggy</t>
  </si>
  <si>
    <t>JCu</t>
  </si>
  <si>
    <t>Elam</t>
  </si>
  <si>
    <t>JE</t>
  </si>
  <si>
    <t>JMo</t>
  </si>
  <si>
    <t>West</t>
  </si>
  <si>
    <t>JW</t>
  </si>
  <si>
    <t>Joshin</t>
  </si>
  <si>
    <t>Patel</t>
  </si>
  <si>
    <t>JP</t>
  </si>
  <si>
    <t>Karin</t>
  </si>
  <si>
    <t>Lockett</t>
  </si>
  <si>
    <t>KL</t>
  </si>
  <si>
    <t>Keith</t>
  </si>
  <si>
    <t>Stewart</t>
  </si>
  <si>
    <t>KS</t>
  </si>
  <si>
    <t>Kiran</t>
  </si>
  <si>
    <t>Manda</t>
  </si>
  <si>
    <t>KM</t>
  </si>
  <si>
    <t>Liam</t>
  </si>
  <si>
    <t>Mark</t>
  </si>
  <si>
    <t>Jones</t>
  </si>
  <si>
    <t>MJ</t>
  </si>
  <si>
    <t>Michael</t>
  </si>
  <si>
    <t>Coker</t>
  </si>
  <si>
    <t>MC</t>
  </si>
  <si>
    <t>Mick</t>
  </si>
  <si>
    <t>McCarthy</t>
  </si>
  <si>
    <t>MM</t>
  </si>
  <si>
    <t>Nicola</t>
  </si>
  <si>
    <t>Dittman</t>
  </si>
  <si>
    <t>ND</t>
  </si>
  <si>
    <t>Neil</t>
  </si>
  <si>
    <t>Rossiter</t>
  </si>
  <si>
    <t>NR</t>
  </si>
  <si>
    <t>Nicholas</t>
  </si>
  <si>
    <t>Roe</t>
  </si>
  <si>
    <t>NiR</t>
  </si>
  <si>
    <t>Owen</t>
  </si>
  <si>
    <t>Morris</t>
  </si>
  <si>
    <t>OM</t>
  </si>
  <si>
    <t>Paul</t>
  </si>
  <si>
    <t>Devine</t>
  </si>
  <si>
    <t>PD</t>
  </si>
  <si>
    <t>PW</t>
  </si>
  <si>
    <t>Peter</t>
  </si>
  <si>
    <t>PS</t>
  </si>
  <si>
    <t>Richard</t>
  </si>
  <si>
    <t>Page</t>
  </si>
  <si>
    <t>RP</t>
  </si>
  <si>
    <t>Sailesh</t>
  </si>
  <si>
    <t>SaP</t>
  </si>
  <si>
    <t>Scott</t>
  </si>
  <si>
    <t>SW</t>
  </si>
  <si>
    <t>Siegfried</t>
  </si>
  <si>
    <t>Kobler</t>
  </si>
  <si>
    <t>SK</t>
  </si>
  <si>
    <t>Stephen</t>
  </si>
  <si>
    <t>Speller</t>
  </si>
  <si>
    <t>SS</t>
  </si>
  <si>
    <t>Steve</t>
  </si>
  <si>
    <t>Illing</t>
  </si>
  <si>
    <t>SI</t>
  </si>
  <si>
    <t>Tony</t>
  </si>
  <si>
    <t>McKenzie</t>
  </si>
  <si>
    <t>TMc</t>
  </si>
  <si>
    <t>Dive ID</t>
  </si>
  <si>
    <t>Diver Full Name</t>
  </si>
  <si>
    <t>Diver Initials</t>
  </si>
  <si>
    <t>Depth</t>
  </si>
  <si>
    <t>Minutes</t>
  </si>
  <si>
    <t>Venue</t>
  </si>
  <si>
    <t>Date</t>
  </si>
  <si>
    <t>Boat</t>
  </si>
  <si>
    <t>Training</t>
  </si>
  <si>
    <t>Branch</t>
  </si>
  <si>
    <t>Month</t>
  </si>
  <si>
    <t>Dive Hours</t>
  </si>
  <si>
    <t>Deco (mins)</t>
  </si>
  <si>
    <t xml:space="preserve"> </t>
  </si>
  <si>
    <t>Timestamp</t>
  </si>
  <si>
    <t>Diver</t>
  </si>
  <si>
    <t>Diver Grade</t>
  </si>
  <si>
    <t>Duration</t>
  </si>
  <si>
    <t>Decompression Time</t>
  </si>
  <si>
    <t>Location and Dive</t>
  </si>
  <si>
    <t>Dive Objective</t>
  </si>
  <si>
    <t>Gas Mix</t>
  </si>
  <si>
    <t>Equipment</t>
  </si>
  <si>
    <t>Dave Whitlow DW</t>
  </si>
  <si>
    <t>Dive Leader</t>
  </si>
  <si>
    <t>Weymouth Ailsa Craig</t>
  </si>
  <si>
    <t>RW Two</t>
  </si>
  <si>
    <t>Exploratory</t>
  </si>
  <si>
    <t>Other UK 2</t>
  </si>
  <si>
    <t>Andrew Botten AB</t>
  </si>
  <si>
    <t>First Class Diver</t>
  </si>
  <si>
    <t>Stoney Cove</t>
  </si>
  <si>
    <t>Portland</t>
  </si>
  <si>
    <t>Rhib</t>
  </si>
  <si>
    <t>Vobster Quay</t>
  </si>
  <si>
    <t>Cromhall</t>
  </si>
  <si>
    <t>Branch UK 1</t>
  </si>
  <si>
    <t>Bob Jones BJ</t>
  </si>
  <si>
    <t>Red Sea - Dive 1 - Poseidon</t>
  </si>
  <si>
    <t>MV Melody</t>
  </si>
  <si>
    <t>Branch non-UK 3</t>
  </si>
  <si>
    <t>Red Sea - Dive 2 - The Alternatives</t>
  </si>
  <si>
    <t>Red Sea - Dive 3  - Jack Fish Alley</t>
  </si>
  <si>
    <t>Red Sea - Dive 4 - Anemone City</t>
  </si>
  <si>
    <t>Red Sea - Dive 5 - Shark &amp; Yolanda</t>
  </si>
  <si>
    <t>Red Sea - Dive 6 - The Alternatives</t>
  </si>
  <si>
    <t>Red Sea - Dive 10 - Thistlegorm</t>
  </si>
  <si>
    <t>Red Sea - Dive 7  - Dunraven</t>
  </si>
  <si>
    <t>Red Sea - Dive 8 - Dunraven</t>
  </si>
  <si>
    <t>Red Sea - Dive 9  - Thistlegorm</t>
  </si>
  <si>
    <t>Red Sea - Dive 11 - Thistlegorm</t>
  </si>
  <si>
    <t>Red Sea - Dive 12 - Shag Rock</t>
  </si>
  <si>
    <t>Red Sea - Dive 13 - The Barge</t>
  </si>
  <si>
    <t>Red Sea - Dive 14 - The Barge</t>
  </si>
  <si>
    <t>Red Sea - Dive 15 - The Barge</t>
  </si>
  <si>
    <t>Red Sea - Dive 16 - Carnatic</t>
  </si>
  <si>
    <t>Red Sea - Dive 17 - Gianis D</t>
  </si>
  <si>
    <t>Red Sea - Dive 18 - Shaar El Ere</t>
  </si>
  <si>
    <t>Red Sea - Dive 19 - Var Gammar</t>
  </si>
  <si>
    <t>Red Sea - Dive 20 - Fanous</t>
  </si>
  <si>
    <t>Byron Rees ByR</t>
  </si>
  <si>
    <t>Sports Diver</t>
  </si>
  <si>
    <t>Cindy Chew CC</t>
  </si>
  <si>
    <t>Ocean Diver</t>
  </si>
  <si>
    <t>NDAC Dive 1</t>
  </si>
  <si>
    <t>NDAC Dive 2</t>
  </si>
  <si>
    <t>Wraysbury</t>
  </si>
  <si>
    <t>NDAC Dive 3</t>
  </si>
  <si>
    <t>NDAC Dive 4</t>
  </si>
  <si>
    <t>Damien Mead DM</t>
  </si>
  <si>
    <t>Advance Diver</t>
  </si>
  <si>
    <t>Dave Moore DMo</t>
  </si>
  <si>
    <t>NDAC</t>
  </si>
  <si>
    <t>Scapa - Brummer</t>
  </si>
  <si>
    <t>Valkyrie</t>
  </si>
  <si>
    <t>scapa - karlsruhe</t>
  </si>
  <si>
    <t>scapa - f2</t>
  </si>
  <si>
    <t>Scapa - markgraf</t>
  </si>
  <si>
    <t>Scapa - Dresden</t>
  </si>
  <si>
    <t>Scapa - Coln</t>
  </si>
  <si>
    <t>scapa - kronprinz</t>
  </si>
  <si>
    <t>Scapa - Konig</t>
  </si>
  <si>
    <t>ndac</t>
  </si>
  <si>
    <t>Brighton - Fife Coast</t>
  </si>
  <si>
    <t>Channel Diver</t>
  </si>
  <si>
    <t>Sound of Mull - Breda</t>
  </si>
  <si>
    <t>Halton</t>
  </si>
  <si>
    <t>Sound of Mull - Hispania</t>
  </si>
  <si>
    <t>Sound of Mull - Shuna</t>
  </si>
  <si>
    <t>Sound of Mull - Thesis</t>
  </si>
  <si>
    <t>Sound of Mull - Rondo</t>
  </si>
  <si>
    <t>George Williams GeW</t>
  </si>
  <si>
    <t>Ian Philips IP</t>
  </si>
  <si>
    <t>John Cobb JC</t>
  </si>
  <si>
    <t>James Maloney JM</t>
  </si>
  <si>
    <t>Jolanta Waiman JoW</t>
  </si>
  <si>
    <t>Trainee</t>
  </si>
  <si>
    <t>Konstantin Gavrilenko KG</t>
  </si>
  <si>
    <t>Karin Lockett KL</t>
  </si>
  <si>
    <t>Lynne Henderson LH</t>
  </si>
  <si>
    <t>Mark Jones MJ</t>
  </si>
  <si>
    <t>Mick McCarthy MM</t>
  </si>
  <si>
    <t>Steve Illing SI</t>
  </si>
  <si>
    <t>Scott Williams SW</t>
  </si>
  <si>
    <t>Tony McKenzie TMs</t>
  </si>
  <si>
    <t>Portland: St Dunstan</t>
  </si>
  <si>
    <t>Skin Deeper</t>
  </si>
  <si>
    <t>Trimix</t>
  </si>
  <si>
    <t>Closed Circuit Rebreather</t>
  </si>
  <si>
    <t>Weymouth: Ailsa Craig</t>
  </si>
  <si>
    <t>Nitrox</t>
  </si>
  <si>
    <t>Weymouth Lulworth banks</t>
  </si>
  <si>
    <t>Air (21%)</t>
  </si>
  <si>
    <t>Open Circuit</t>
  </si>
  <si>
    <t>Portland St Dunstan</t>
  </si>
  <si>
    <t>Skin Deep</t>
  </si>
  <si>
    <t>Month:</t>
  </si>
  <si>
    <t>COUNT of Depth</t>
  </si>
  <si>
    <t>AVERAGE of Depth</t>
  </si>
  <si>
    <t>MAX of Depth</t>
  </si>
  <si>
    <t>AVERAGE of Minutes</t>
  </si>
  <si>
    <t>MAX of Minutes</t>
  </si>
  <si>
    <t>Avg Depth</t>
  </si>
  <si>
    <t>Max Depth</t>
  </si>
  <si>
    <t>Avg Time</t>
  </si>
  <si>
    <t>Max Time</t>
  </si>
  <si>
    <t>Recreation</t>
  </si>
  <si>
    <t>Instructor</t>
  </si>
  <si>
    <t>Total</t>
  </si>
  <si>
    <t>COUNT of Minutes</t>
  </si>
  <si>
    <t>SUM of Dive Hours</t>
  </si>
  <si>
    <t>(blank)</t>
  </si>
  <si>
    <t>#VALUE!</t>
  </si>
  <si>
    <t>#N/A</t>
  </si>
  <si>
    <t>Branch-UK</t>
  </si>
  <si>
    <t>Other-non-UK</t>
  </si>
  <si>
    <t>Other-UK</t>
  </si>
  <si>
    <t>Branch-non-UK</t>
  </si>
  <si>
    <t>Liam Greene</t>
  </si>
  <si>
    <t>Portland Bill</t>
  </si>
  <si>
    <t>Ruislip Diver</t>
  </si>
  <si>
    <t>Name</t>
  </si>
  <si>
    <t>Dive Site</t>
  </si>
  <si>
    <t>Dive Time</t>
  </si>
  <si>
    <t>Bombarder</t>
  </si>
  <si>
    <t>Bally Bay</t>
  </si>
  <si>
    <t>Purpose</t>
  </si>
  <si>
    <t>Karin Lockett</t>
  </si>
  <si>
    <t>Steve Illings</t>
  </si>
  <si>
    <t>Practice</t>
  </si>
  <si>
    <t>Greene</t>
  </si>
  <si>
    <t>LMG</t>
  </si>
  <si>
    <t>Nov 2023</t>
  </si>
  <si>
    <t>Dec 2023</t>
  </si>
  <si>
    <t>Jan 2024</t>
  </si>
  <si>
    <t>Feb 2024</t>
  </si>
  <si>
    <t>Mar 2024</t>
  </si>
  <si>
    <t>Apr 2024</t>
  </si>
  <si>
    <t>May 2024</t>
  </si>
  <si>
    <t>Jun 2024</t>
  </si>
  <si>
    <t>Jul 2024</t>
  </si>
  <si>
    <t>Aug 2024</t>
  </si>
  <si>
    <t>Sep 2024</t>
  </si>
  <si>
    <t>Oct 2024</t>
  </si>
  <si>
    <t>DB</t>
  </si>
  <si>
    <t>UK</t>
  </si>
  <si>
    <t>dry suit check</t>
  </si>
  <si>
    <t>KohTao TH</t>
  </si>
  <si>
    <t>White Rock</t>
  </si>
  <si>
    <t>reef</t>
  </si>
  <si>
    <t>Sattakut</t>
  </si>
  <si>
    <t>wreck</t>
  </si>
  <si>
    <t>Junk Yard</t>
  </si>
  <si>
    <t>night dive</t>
  </si>
  <si>
    <t>Twins</t>
  </si>
  <si>
    <t>Potteries</t>
  </si>
  <si>
    <t>wreck training</t>
  </si>
  <si>
    <t xml:space="preserve"> line training</t>
  </si>
  <si>
    <t>penetration</t>
  </si>
  <si>
    <t>Laen Thian</t>
  </si>
  <si>
    <t>Tanote Bay</t>
  </si>
  <si>
    <t>Mango Bay</t>
  </si>
  <si>
    <t>Japanese Gardens</t>
  </si>
  <si>
    <t>313 wreck</t>
  </si>
  <si>
    <t>Hin Pee Wee</t>
  </si>
  <si>
    <t>wreck/reef</t>
  </si>
  <si>
    <t>Dorota</t>
  </si>
  <si>
    <t>Blaszke</t>
  </si>
  <si>
    <t>Dorota Blazske</t>
  </si>
  <si>
    <t>02.03.2024</t>
  </si>
  <si>
    <t>Karin lockett</t>
  </si>
  <si>
    <t xml:space="preserve">Stoney Cove </t>
  </si>
  <si>
    <t xml:space="preserve"> Practise </t>
  </si>
  <si>
    <t xml:space="preserve">Steve Illing </t>
  </si>
  <si>
    <t>Um El Faroud</t>
  </si>
  <si>
    <t>Blue Hole</t>
  </si>
  <si>
    <t>Crickowa</t>
  </si>
  <si>
    <t>San Pawl Bay</t>
  </si>
  <si>
    <t>X21</t>
  </si>
  <si>
    <t>P29</t>
  </si>
  <si>
    <t>Crickowa Arch</t>
  </si>
  <si>
    <t>Crickowa, P29</t>
  </si>
  <si>
    <t>Crickowa, Rozi</t>
  </si>
  <si>
    <t>2 Tugs</t>
  </si>
  <si>
    <t>Malta</t>
  </si>
  <si>
    <t>Phil Robinson</t>
  </si>
  <si>
    <t>Phil</t>
  </si>
  <si>
    <t>Robinson</t>
  </si>
  <si>
    <t>PR</t>
  </si>
  <si>
    <t>fun dive</t>
  </si>
  <si>
    <t>crayfish fishing</t>
  </si>
  <si>
    <t>Ian Phillips</t>
  </si>
  <si>
    <t>Guildenburg</t>
  </si>
  <si>
    <t>Eric</t>
  </si>
  <si>
    <t>King</t>
  </si>
  <si>
    <t>EK</t>
  </si>
  <si>
    <t>LK</t>
  </si>
  <si>
    <t>Eric King</t>
  </si>
  <si>
    <t>Liam King</t>
  </si>
  <si>
    <t>Bryza</t>
  </si>
  <si>
    <t>Tralowiec</t>
  </si>
  <si>
    <t>Wicher</t>
  </si>
  <si>
    <t>Grozny</t>
  </si>
  <si>
    <t>Torpedo</t>
  </si>
  <si>
    <t>Lake Niedac</t>
  </si>
  <si>
    <t>Orka</t>
  </si>
  <si>
    <t>Dhekelia Jetty</t>
  </si>
  <si>
    <t>Green Bay</t>
  </si>
  <si>
    <t>Tunnels n Caves</t>
  </si>
  <si>
    <t>Zenobia</t>
  </si>
  <si>
    <t>Elpida</t>
  </si>
  <si>
    <t>Kyrenia</t>
  </si>
  <si>
    <t>Bat Caves</t>
  </si>
  <si>
    <t>Chapel</t>
  </si>
  <si>
    <t>Musan</t>
  </si>
  <si>
    <t>sidemount course</t>
  </si>
  <si>
    <t>sidemount assessment</t>
  </si>
  <si>
    <t>sidemount 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</si>
</sst>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:ss"/>
    <numFmt numFmtId="165" formatCode="m/d/yyyy"/>
  </numFmts>
  <fonts count="1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u/>
      <sz val="11"/>
      <color rgb="FF000000"/>
      <name val="Verdana"/>
      <family val="2"/>
    </font>
    <font>
      <b/>
      <sz val="1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DDDDD"/>
        <bgColor rgb="FFDDDDDD"/>
      </patternFill>
    </fill>
    <fill>
      <patternFill patternType="solid">
        <fgColor rgb="FFEEEEEE"/>
        <bgColor rgb="FFEEEEEE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</borders>
  <cellStyleXfs count="4">
    <xf numFmtId="0" fontId="0" fillId="0" borderId="0"/>
    <xf numFmtId="0" fontId="3" fillId="0" borderId="1"/>
    <xf numFmtId="0" fontId="2" fillId="0" borderId="1"/>
    <xf numFmtId="0" fontId="1" fillId="0" borderId="1"/>
  </cellStyleXfs>
  <cellXfs count="67"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/>
    <xf numFmtId="0" fontId="6" fillId="0" borderId="0" xfId="0" applyFont="1" applyAlignment="1">
      <alignment vertical="top"/>
    </xf>
    <xf numFmtId="0" fontId="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6" fillId="0" borderId="0" xfId="0" applyFont="1"/>
    <xf numFmtId="3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2" borderId="0" xfId="0" applyFont="1" applyFill="1" applyAlignment="1">
      <alignment wrapText="1"/>
    </xf>
    <xf numFmtId="0" fontId="5" fillId="0" borderId="0" xfId="0" applyFont="1"/>
    <xf numFmtId="0" fontId="11" fillId="3" borderId="1" xfId="0" applyFont="1" applyFill="1" applyBorder="1" applyAlignment="1">
      <alignment horizontal="center" wrapText="1"/>
    </xf>
    <xf numFmtId="164" fontId="0" fillId="4" borderId="1" xfId="0" applyNumberFormat="1" applyFill="1" applyBorder="1" applyAlignment="1">
      <alignment wrapText="1"/>
    </xf>
    <xf numFmtId="165" fontId="0" fillId="4" borderId="1" xfId="0" applyNumberForma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49" fontId="11" fillId="0" borderId="0" xfId="0" applyNumberFormat="1" applyFont="1" applyAlignment="1">
      <alignment wrapText="1"/>
    </xf>
    <xf numFmtId="49" fontId="0" fillId="0" borderId="2" xfId="0" applyNumberFormat="1" applyBorder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3" fontId="5" fillId="0" borderId="0" xfId="0" applyNumberFormat="1" applyFont="1" applyAlignment="1">
      <alignment horizontal="left" wrapText="1"/>
    </xf>
    <xf numFmtId="49" fontId="5" fillId="0" borderId="0" xfId="0" applyNumberFormat="1" applyFont="1" applyAlignment="1">
      <alignment wrapText="1"/>
    </xf>
    <xf numFmtId="14" fontId="5" fillId="0" borderId="0" xfId="0" applyNumberFormat="1" applyFont="1" applyAlignment="1">
      <alignment wrapText="1"/>
    </xf>
    <xf numFmtId="0" fontId="5" fillId="0" borderId="0" xfId="0" applyFont="1" applyAlignment="1">
      <alignment horizontal="right" wrapText="1"/>
    </xf>
    <xf numFmtId="4" fontId="5" fillId="0" borderId="0" xfId="0" applyNumberFormat="1" applyFont="1" applyAlignment="1">
      <alignment horizontal="right" wrapText="1"/>
    </xf>
    <xf numFmtId="46" fontId="5" fillId="0" borderId="0" xfId="0" applyNumberFormat="1" applyFont="1" applyAlignment="1">
      <alignment horizontal="right" wrapText="1"/>
    </xf>
    <xf numFmtId="3" fontId="5" fillId="0" borderId="0" xfId="0" applyNumberFormat="1" applyFont="1" applyAlignment="1">
      <alignment wrapText="1"/>
    </xf>
    <xf numFmtId="14" fontId="5" fillId="0" borderId="0" xfId="0" applyNumberFormat="1" applyFont="1" applyAlignment="1">
      <alignment horizontal="right" wrapText="1"/>
    </xf>
    <xf numFmtId="0" fontId="9" fillId="0" borderId="2" xfId="0" applyFont="1" applyBorder="1" applyAlignment="1">
      <alignment wrapText="1"/>
    </xf>
    <xf numFmtId="0" fontId="5" fillId="0" borderId="2" xfId="0" applyFont="1" applyBorder="1" applyAlignment="1">
      <alignment wrapText="1"/>
    </xf>
    <xf numFmtId="2" fontId="5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0" fontId="0" fillId="0" borderId="3" xfId="0" pivotButton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3" xfId="0" applyBorder="1" applyAlignment="1">
      <alignment wrapText="1"/>
    </xf>
    <xf numFmtId="0" fontId="12" fillId="0" borderId="0" xfId="0" applyFont="1" applyAlignment="1">
      <alignment wrapText="1"/>
    </xf>
    <xf numFmtId="0" fontId="3" fillId="0" borderId="1" xfId="1"/>
    <xf numFmtId="14" fontId="3" fillId="0" borderId="1" xfId="1" applyNumberFormat="1"/>
    <xf numFmtId="0" fontId="0" fillId="0" borderId="0" xfId="0"/>
    <xf numFmtId="14" fontId="0" fillId="0" borderId="0" xfId="0" applyNumberFormat="1"/>
    <xf numFmtId="0" fontId="2" fillId="0" borderId="1" xfId="2"/>
    <xf numFmtId="14" fontId="2" fillId="0" borderId="1" xfId="2" applyNumberFormat="1"/>
    <xf numFmtId="0" fontId="1" fillId="0" borderId="1" xfId="3"/>
    <xf numFmtId="14" fontId="1" fillId="0" borderId="1" xfId="3" applyNumberFormat="1"/>
    <xf numFmtId="0" fontId="0" fillId="0" borderId="3" xfId="0" applyNumberFormat="1" applyBorder="1" applyAlignment="1">
      <alignment wrapText="1"/>
    </xf>
    <xf numFmtId="0" fontId="0" fillId="0" borderId="6" xfId="0" applyNumberFormat="1" applyBorder="1" applyAlignment="1">
      <alignment wrapText="1"/>
    </xf>
    <xf numFmtId="0" fontId="0" fillId="0" borderId="7" xfId="0" applyNumberFormat="1" applyBorder="1" applyAlignment="1">
      <alignment wrapText="1"/>
    </xf>
    <xf numFmtId="0" fontId="0" fillId="0" borderId="8" xfId="0" applyNumberFormat="1" applyBorder="1" applyAlignment="1">
      <alignment wrapText="1"/>
    </xf>
    <xf numFmtId="0" fontId="0" fillId="0" borderId="1" xfId="0" applyNumberFormat="1" applyBorder="1" applyAlignment="1">
      <alignment wrapText="1"/>
    </xf>
    <xf numFmtId="0" fontId="0" fillId="0" borderId="9" xfId="0" applyNumberFormat="1" applyBorder="1" applyAlignment="1">
      <alignment wrapText="1"/>
    </xf>
    <xf numFmtId="0" fontId="0" fillId="0" borderId="10" xfId="0" applyNumberFormat="1" applyBorder="1" applyAlignment="1">
      <alignment wrapText="1"/>
    </xf>
    <xf numFmtId="0" fontId="0" fillId="0" borderId="11" xfId="0" applyNumberFormat="1" applyBorder="1" applyAlignment="1">
      <alignment wrapText="1"/>
    </xf>
    <xf numFmtId="0" fontId="0" fillId="0" borderId="12" xfId="0" applyNumberFormat="1" applyBorder="1" applyAlignment="1">
      <alignment wrapText="1"/>
    </xf>
    <xf numFmtId="0" fontId="0" fillId="0" borderId="13" xfId="0" applyNumberFormat="1" applyBorder="1" applyAlignment="1">
      <alignment wrapText="1"/>
    </xf>
    <xf numFmtId="0" fontId="0" fillId="0" borderId="14" xfId="0" applyNumberFormat="1" applyBorder="1" applyAlignment="1">
      <alignment wrapText="1"/>
    </xf>
    <xf numFmtId="0" fontId="0" fillId="0" borderId="15" xfId="0" applyNumberFormat="1" applyBorder="1" applyAlignment="1">
      <alignment wrapText="1"/>
    </xf>
  </cellXfs>
  <cellStyles count="4">
    <cellStyle name="Normal" xfId="0" builtinId="0"/>
    <cellStyle name="Normal 2" xfId="1" xr:uid="{FDBC7AF2-20B4-4D54-8AEA-19AB1E6E3FB0}"/>
    <cellStyle name="Normal 3" xfId="2" xr:uid="{DEAC4D63-E508-4A82-A749-E10761272F67}"/>
    <cellStyle name="Normal 4" xfId="3" xr:uid="{54BF00BA-2E8F-4527-B097-100DC1FF75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16.077777777777776</c:v>
                </c:pt>
                <c:pt idx="4">
                  <c:v>18.430303030303033</c:v>
                </c:pt>
                <c:pt idx="5">
                  <c:v>17.11315789473684</c:v>
                </c:pt>
                <c:pt idx="6">
                  <c:v>10.950000000000001</c:v>
                </c:pt>
                <c:pt idx="7">
                  <c:v>19.783333333333331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C7E-42EA-AE27-5E27FBA37248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C7E-42EA-AE27-5E27FBA37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5874316"/>
        <c:axId val="1511158303"/>
      </c:barChart>
      <c:catAx>
        <c:axId val="14258743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11158303"/>
        <c:crosses val="autoZero"/>
        <c:auto val="1"/>
        <c:lblAlgn val="ctr"/>
        <c:lblOffset val="100"/>
        <c:noMultiLvlLbl val="1"/>
      </c:catAx>
      <c:valAx>
        <c:axId val="15111583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425874316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Dives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310000000000006E-2"/>
          <c:y val="9.9730000000000013E-2"/>
          <c:w val="0.77968999999999999"/>
          <c:h val="0.8328799999999999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'Dives by grade'!$A$2</c:f>
              <c:strCache>
                <c:ptCount val="1"/>
                <c:pt idx="0">
                  <c:v>1. Trainee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5DA-43C3-9306-DF32DAD5B29E}"/>
            </c:ext>
          </c:extLst>
        </c:ser>
        <c:ser>
          <c:idx val="1"/>
          <c:order val="1"/>
          <c:tx>
            <c:strRef>
              <c:f>'Dives by grade'!$A$3</c:f>
              <c:strCache>
                <c:ptCount val="1"/>
                <c:pt idx="0">
                  <c:v>2. Ocean Diver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grade'!$B$3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5DA-43C3-9306-DF32DAD5B29E}"/>
            </c:ext>
          </c:extLst>
        </c:ser>
        <c:ser>
          <c:idx val="2"/>
          <c:order val="2"/>
          <c:tx>
            <c:strRef>
              <c:f>'Dives by grade'!$A$4</c:f>
              <c:strCache>
                <c:ptCount val="1"/>
                <c:pt idx="0">
                  <c:v>3. Sports Diver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grade'!$B$4</c:f>
              <c:numCache>
                <c:formatCode>General</c:formatCode>
                <c:ptCount val="1"/>
                <c:pt idx="0">
                  <c:v>57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5DA-43C3-9306-DF32DAD5B29E}"/>
            </c:ext>
          </c:extLst>
        </c:ser>
        <c:ser>
          <c:idx val="3"/>
          <c:order val="3"/>
          <c:tx>
            <c:strRef>
              <c:f>'Dives by grade'!$A$5</c:f>
              <c:strCache>
                <c:ptCount val="1"/>
                <c:pt idx="0">
                  <c:v>4. Dive Leader</c:v>
                </c:pt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grade'!$B$5</c:f>
              <c:numCache>
                <c:formatCode>General</c:formatCode>
                <c:ptCount val="1"/>
                <c:pt idx="0">
                  <c:v>65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5DA-43C3-9306-DF32DAD5B29E}"/>
            </c:ext>
          </c:extLst>
        </c:ser>
        <c:ser>
          <c:idx val="4"/>
          <c:order val="4"/>
          <c:tx>
            <c:strRef>
              <c:f>'Dives by grade'!$A$6</c:f>
              <c:strCache>
                <c:ptCount val="1"/>
                <c:pt idx="0">
                  <c:v>5. Advanced Diver</c:v>
                </c:pt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55DA-43C3-9306-DF32DAD5B29E}"/>
            </c:ext>
          </c:extLst>
        </c:ser>
        <c:ser>
          <c:idx val="5"/>
          <c:order val="5"/>
          <c:tx>
            <c:strRef>
              <c:f>'Dives by grade'!$A$7</c:f>
              <c:strCache>
                <c:ptCount val="1"/>
                <c:pt idx="0">
                  <c:v>6. First Class Diver</c:v>
                </c:pt>
              </c:strCache>
            </c:strRef>
          </c:tx>
          <c:spPr>
            <a:solidFill>
              <a:srgbClr val="CFE2F3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'Dives by grade'!$B$7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55DA-43C3-9306-DF32DAD5B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919548"/>
        <c:axId val="738285319"/>
      </c:barChart>
      <c:catAx>
        <c:axId val="3999195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38285319"/>
        <c:crosses val="autoZero"/>
        <c:auto val="1"/>
        <c:lblAlgn val="ctr"/>
        <c:lblOffset val="100"/>
        <c:noMultiLvlLbl val="1"/>
      </c:catAx>
      <c:valAx>
        <c:axId val="73828531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39991954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59999999999984E-2"/>
          <c:y val="7.9520697167755866E-2"/>
          <c:w val="0.84845000000000004"/>
          <c:h val="0.83494206971677554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76C-4C9B-B8CC-6CD31D2A06F7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6">
                  <c:v>7</c:v>
                </c:pt>
                <c:pt idx="7">
                  <c:v>50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C76C-4C9B-B8CC-6CD31D2A06F7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1">
                  <c:v>2</c:v>
                </c:pt>
                <c:pt idx="4">
                  <c:v>5</c:v>
                </c:pt>
                <c:pt idx="5">
                  <c:v>5</c:v>
                </c:pt>
                <c:pt idx="8">
                  <c:v>53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C76C-4C9B-B8CC-6CD31D2A06F7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C76C-4C9B-B8CC-6CD31D2A06F7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C76C-4C9B-B8CC-6CD31D2A06F7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C76C-4C9B-B8CC-6CD31D2A06F7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C76C-4C9B-B8CC-6CD31D2A0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32153190"/>
        <c:axId val="436673235"/>
      </c:barChart>
      <c:catAx>
        <c:axId val="15321531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36673235"/>
        <c:crosses val="autoZero"/>
        <c:auto val="1"/>
        <c:lblAlgn val="ctr"/>
        <c:lblOffset val="100"/>
        <c:noMultiLvlLbl val="1"/>
      </c:catAx>
      <c:valAx>
        <c:axId val="4366732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3215319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416666666666666"/>
          <c:y val="9.1537029835950537E-2"/>
          <c:w val="0.8208333333333333"/>
          <c:h val="0.7727381180930436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Underwater'!$A$3:$A$537</c:f>
              <c:strCache>
                <c:ptCount val="3"/>
                <c:pt idx="0">
                  <c:v>IP</c:v>
                </c:pt>
                <c:pt idx="1">
                  <c:v>SI</c:v>
                </c:pt>
                <c:pt idx="2">
                  <c:v>KL</c:v>
                </c:pt>
              </c:strCache>
            </c:strRef>
          </c:cat>
          <c:val>
            <c:numRef>
              <c:f>'Time Underwater'!$B$3:$B$537</c:f>
              <c:numCache>
                <c:formatCode>General</c:formatCode>
                <c:ptCount val="535"/>
                <c:pt idx="0">
                  <c:v>5.6944444444444443E-2</c:v>
                </c:pt>
                <c:pt idx="1">
                  <c:v>8.611111111111111E-2</c:v>
                </c:pt>
                <c:pt idx="2">
                  <c:v>8.958333333333332E-2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AA9-4D08-892D-500EE9843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8422285"/>
        <c:axId val="1575230154"/>
      </c:barChart>
      <c:catAx>
        <c:axId val="778422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lang="en-GB" b="0">
                    <a:solidFill>
                      <a:srgbClr val="000000"/>
                    </a:solidFill>
                    <a:latin typeface="Roboto"/>
                  </a:rPr>
                  <a:t>Initials of Diver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575230154"/>
        <c:crosses val="autoZero"/>
        <c:auto val="1"/>
        <c:lblAlgn val="ctr"/>
        <c:lblOffset val="100"/>
        <c:noMultiLvlLbl val="1"/>
      </c:catAx>
      <c:valAx>
        <c:axId val="157523015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 and minutes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77842228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7.4468085106382975E-2"/>
          <c:y val="0.11275000000000002"/>
          <c:w val="0.76631782275269567"/>
          <c:h val="0.7107800000000000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Branch!$B$14</c:f>
              <c:strCache>
                <c:ptCount val="1"/>
                <c:pt idx="0">
                  <c:v>Branch-UK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Branch!$B$15:$B$26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4</c:v>
                </c:pt>
                <c:pt idx="5">
                  <c:v>8</c:v>
                </c:pt>
                <c:pt idx="6">
                  <c:v>12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A78-4E00-80BE-CED795A0C558}"/>
            </c:ext>
          </c:extLst>
        </c:ser>
        <c:ser>
          <c:idx val="1"/>
          <c:order val="1"/>
          <c:tx>
            <c:strRef>
              <c:f>Branch!$C$14</c:f>
              <c:strCache>
                <c:ptCount val="1"/>
                <c:pt idx="0">
                  <c:v>Other-UK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Branch!$C$15:$C$26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A78-4E00-80BE-CED795A0C558}"/>
            </c:ext>
          </c:extLst>
        </c:ser>
        <c:ser>
          <c:idx val="2"/>
          <c:order val="2"/>
          <c:tx>
            <c:strRef>
              <c:f>Branch!$D$14</c:f>
              <c:strCache>
                <c:ptCount val="1"/>
                <c:pt idx="0">
                  <c:v>Branch-non-UK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Branch!$D$15:$D$26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A78-4E00-80BE-CED795A0C558}"/>
            </c:ext>
          </c:extLst>
        </c:ser>
        <c:ser>
          <c:idx val="3"/>
          <c:order val="3"/>
          <c:tx>
            <c:strRef>
              <c:f>Branch!$E$14</c:f>
              <c:strCache>
                <c:ptCount val="1"/>
                <c:pt idx="0">
                  <c:v>Other-non-UK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Branch!$E$15:$E$26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29</c:v>
                </c:pt>
                <c:pt idx="5">
                  <c:v>30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A78-4E00-80BE-CED795A0C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1252880"/>
        <c:axId val="1935516315"/>
      </c:barChart>
      <c:catAx>
        <c:axId val="27125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35516315"/>
        <c:crosses val="autoZero"/>
        <c:auto val="1"/>
        <c:lblAlgn val="ctr"/>
        <c:lblOffset val="100"/>
        <c:noMultiLvlLbl val="1"/>
      </c:catAx>
      <c:valAx>
        <c:axId val="19355163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7125288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>
                  <c:v>50.030303030303031</c:v>
                </c:pt>
                <c:pt idx="5">
                  <c:v>48.026315789473685</c:v>
                </c:pt>
                <c:pt idx="6">
                  <c:v>40.5</c:v>
                </c:pt>
                <c:pt idx="7">
                  <c:v>45.555555555555557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8D4-4E4B-AF01-9E78DADD7953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8D4-4E4B-AF01-9E78DADD7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1408571"/>
        <c:axId val="1381292098"/>
      </c:barChart>
      <c:catAx>
        <c:axId val="13914085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81292098"/>
        <c:crosses val="autoZero"/>
        <c:auto val="1"/>
        <c:lblAlgn val="ctr"/>
        <c:lblOffset val="100"/>
        <c:noMultiLvlLbl val="1"/>
      </c:catAx>
      <c:valAx>
        <c:axId val="13812920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91408571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Total Time Underwater by Diver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4.181E-2"/>
          <c:y val="9.1300000000000006E-2"/>
          <c:w val="0.93728999999999996"/>
          <c:h val="0.8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'Time Underwater'!$A$1:$A$537</c:f>
              <c:strCache>
                <c:ptCount val="5"/>
                <c:pt idx="0">
                  <c:v>Diver Initials</c:v>
                </c:pt>
                <c:pt idx="1">
                  <c:v>(blank)</c:v>
                </c:pt>
                <c:pt idx="2">
                  <c:v>IP</c:v>
                </c:pt>
                <c:pt idx="3">
                  <c:v>SI</c:v>
                </c:pt>
                <c:pt idx="4">
                  <c:v>KL</c:v>
                </c:pt>
              </c:strCache>
            </c:strRef>
          </c:cat>
          <c:val>
            <c:numRef>
              <c:f>'Time Underwater'!$B$1:$B$537</c:f>
              <c:numCache>
                <c:formatCode>General</c:formatCode>
                <c:ptCount val="537"/>
                <c:pt idx="0">
                  <c:v>0</c:v>
                </c:pt>
                <c:pt idx="2">
                  <c:v>5.6944444444444443E-2</c:v>
                </c:pt>
                <c:pt idx="3">
                  <c:v>8.611111111111111E-2</c:v>
                </c:pt>
                <c:pt idx="4">
                  <c:v>8.958333333333332E-2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11-47AD-AE31-5C438F06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689490"/>
        <c:axId val="1309489339"/>
      </c:barChart>
      <c:catAx>
        <c:axId val="1626894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2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309489339"/>
        <c:crosses val="autoZero"/>
        <c:auto val="1"/>
        <c:lblAlgn val="ctr"/>
        <c:lblOffset val="100"/>
        <c:noMultiLvlLbl val="1"/>
      </c:catAx>
      <c:valAx>
        <c:axId val="13094893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Dive time in hours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6268949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Branch and Location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200000000000002E-2"/>
          <c:y val="9.8160000000000011E-2"/>
          <c:w val="0.86455000000000004"/>
          <c:h val="0.6840500000000000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Branch!$B$14</c:f>
              <c:strCache>
                <c:ptCount val="1"/>
                <c:pt idx="0">
                  <c:v>Branch-UK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Branch!$B$15:$B$26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4</c:v>
                </c:pt>
                <c:pt idx="5">
                  <c:v>8</c:v>
                </c:pt>
                <c:pt idx="6">
                  <c:v>12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C73-46C4-AD51-9C0489F529AB}"/>
            </c:ext>
          </c:extLst>
        </c:ser>
        <c:ser>
          <c:idx val="1"/>
          <c:order val="1"/>
          <c:tx>
            <c:strRef>
              <c:f>Branch!$C$14</c:f>
              <c:strCache>
                <c:ptCount val="1"/>
                <c:pt idx="0">
                  <c:v>Other-UK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Branch!$C$15:$C$26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C73-46C4-AD51-9C0489F529AB}"/>
            </c:ext>
          </c:extLst>
        </c:ser>
        <c:ser>
          <c:idx val="2"/>
          <c:order val="2"/>
          <c:tx>
            <c:strRef>
              <c:f>Branch!$D$14</c:f>
              <c:strCache>
                <c:ptCount val="1"/>
                <c:pt idx="0">
                  <c:v>Branch-non-UK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Branch!$D$15:$D$26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3C73-46C4-AD51-9C0489F529AB}"/>
            </c:ext>
          </c:extLst>
        </c:ser>
        <c:ser>
          <c:idx val="3"/>
          <c:order val="3"/>
          <c:tx>
            <c:strRef>
              <c:f>Branch!$E$14</c:f>
              <c:strCache>
                <c:ptCount val="1"/>
                <c:pt idx="0">
                  <c:v>Other-non-UK</c:v>
                </c:pt>
              </c:strCache>
            </c:strRef>
          </c:tx>
          <c:spPr>
            <a:solidFill>
              <a:srgbClr val="109618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Branch!$A$15:$A$26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Branch!$E$15:$E$26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29</c:v>
                </c:pt>
                <c:pt idx="5">
                  <c:v>30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3C73-46C4-AD51-9C0489F52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687853"/>
        <c:axId val="1946958296"/>
      </c:barChart>
      <c:catAx>
        <c:axId val="4426878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946958296"/>
        <c:crosses val="autoZero"/>
        <c:auto val="1"/>
        <c:lblAlgn val="ctr"/>
        <c:lblOffset val="100"/>
        <c:noMultiLvlLbl val="1"/>
      </c:catAx>
      <c:valAx>
        <c:axId val="19469582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442687853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Dives by Diver by Grade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6260000000000004E-2"/>
          <c:y val="5.5559999999999998E-2"/>
          <c:w val="0.84845000000000004"/>
          <c:h val="0.85989999999999989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'Dives by divers by grade'!$B$1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grade'!$B$2:$B$50</c:f>
              <c:numCache>
                <c:formatCode>General</c:formatCode>
                <c:ptCount val="49"/>
                <c:pt idx="0">
                  <c:v>0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3BF-4301-B9A6-D39090F2918C}"/>
            </c:ext>
          </c:extLst>
        </c:ser>
        <c:ser>
          <c:idx val="1"/>
          <c:order val="1"/>
          <c:tx>
            <c:strRef>
              <c:f>'Dives by divers by grade'!$C$1</c:f>
              <c:strCache>
                <c:ptCount val="1"/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grade'!$C$2:$C$50</c:f>
              <c:numCache>
                <c:formatCode>General</c:formatCode>
                <c:ptCount val="49"/>
                <c:pt idx="0">
                  <c:v>0</c:v>
                </c:pt>
                <c:pt idx="6">
                  <c:v>7</c:v>
                </c:pt>
                <c:pt idx="7">
                  <c:v>50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3BF-4301-B9A6-D39090F2918C}"/>
            </c:ext>
          </c:extLst>
        </c:ser>
        <c:ser>
          <c:idx val="2"/>
          <c:order val="2"/>
          <c:tx>
            <c:strRef>
              <c:f>'Dives by divers by grade'!$D$1</c:f>
              <c:strCache>
                <c:ptCount val="1"/>
              </c:strCache>
            </c:strRef>
          </c:tx>
          <c:spPr>
            <a:solidFill>
              <a:srgbClr val="00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grade'!$D$2:$D$50</c:f>
              <c:numCache>
                <c:formatCode>General</c:formatCode>
                <c:ptCount val="49"/>
                <c:pt idx="0">
                  <c:v>0</c:v>
                </c:pt>
                <c:pt idx="1">
                  <c:v>2</c:v>
                </c:pt>
                <c:pt idx="4">
                  <c:v>5</c:v>
                </c:pt>
                <c:pt idx="5">
                  <c:v>5</c:v>
                </c:pt>
                <c:pt idx="8">
                  <c:v>53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63BF-4301-B9A6-D39090F2918C}"/>
            </c:ext>
          </c:extLst>
        </c:ser>
        <c:ser>
          <c:idx val="3"/>
          <c:order val="3"/>
          <c:tx>
            <c:strRef>
              <c:f>'Dives by divers by grade'!$E$1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grade'!$E$2:$E$50</c:f>
              <c:numCache>
                <c:formatCode>General</c:formatCode>
                <c:ptCount val="49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63BF-4301-B9A6-D39090F2918C}"/>
            </c:ext>
          </c:extLst>
        </c:ser>
        <c:ser>
          <c:idx val="4"/>
          <c:order val="4"/>
          <c:tx>
            <c:strRef>
              <c:f>'Dives by divers by grade'!$F$1</c:f>
              <c:strCache>
                <c:ptCount val="1"/>
              </c:strCache>
            </c:strRef>
          </c:tx>
          <c:spPr>
            <a:solidFill>
              <a:srgbClr val="99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grade'!$F$2:$F$50</c:f>
              <c:numCache>
                <c:formatCode>General</c:formatCode>
                <c:ptCount val="49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63BF-4301-B9A6-D39090F2918C}"/>
            </c:ext>
          </c:extLst>
        </c:ser>
        <c:ser>
          <c:idx val="5"/>
          <c:order val="5"/>
          <c:tx>
            <c:strRef>
              <c:f>'Dives by divers by grade'!$G$1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grade'!$G$2:$G$50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63BF-4301-B9A6-D39090F2918C}"/>
            </c:ext>
          </c:extLst>
        </c:ser>
        <c:ser>
          <c:idx val="6"/>
          <c:order val="6"/>
          <c:tx>
            <c:strRef>
              <c:f>'Dives by divers by grade'!$H$1</c:f>
              <c:strCache>
                <c:ptCount val="1"/>
              </c:strCache>
            </c:strRef>
          </c:tx>
          <c:invertIfNegative val="1"/>
          <c:cat>
            <c:strRef>
              <c:f>'Dives by divers by grade'!$A$2:$A$50</c:f>
              <c:strCache>
                <c:ptCount val="9"/>
                <c:pt idx="0">
                  <c:v>Diver Initials</c:v>
                </c:pt>
                <c:pt idx="1">
                  <c:v>IP</c:v>
                </c:pt>
                <c:pt idx="2">
                  <c:v>LK</c:v>
                </c:pt>
                <c:pt idx="3">
                  <c:v>EK</c:v>
                </c:pt>
                <c:pt idx="4">
                  <c:v>KL</c:v>
                </c:pt>
                <c:pt idx="5">
                  <c:v>SI</c:v>
                </c:pt>
                <c:pt idx="6">
                  <c:v>LMG</c:v>
                </c:pt>
                <c:pt idx="7">
                  <c:v>DB</c:v>
                </c:pt>
                <c:pt idx="8">
                  <c:v>PR</c:v>
                </c:pt>
              </c:strCache>
            </c:strRef>
          </c:cat>
          <c:val>
            <c:numRef>
              <c:f>'Dives by divers by grade'!$H$2:$H$50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63BF-4301-B9A6-D39090F29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8168452"/>
        <c:axId val="94721602"/>
      </c:barChart>
      <c:catAx>
        <c:axId val="12081684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4721602"/>
        <c:crosses val="autoZero"/>
        <c:auto val="1"/>
        <c:lblAlgn val="ctr"/>
        <c:lblOffset val="100"/>
        <c:noMultiLvlLbl val="1"/>
      </c:catAx>
      <c:valAx>
        <c:axId val="947216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8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8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08168452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8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Number of Dives and Dive Objective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7.8450000000000006E-2"/>
          <c:y val="0.10976000000000001"/>
          <c:w val="0.82427000000000006"/>
          <c:h val="0.67683000000000004"/>
        </c:manualLayout>
      </c:layout>
      <c:barChart>
        <c:barDir val="col"/>
        <c:grouping val="clustered"/>
        <c:varyColors val="1"/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30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C5D-4FF9-B2E4-01088779488B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5449963"/>
        <c:axId val="1874828448"/>
      </c:barChart>
      <c:lineChart>
        <c:grouping val="standard"/>
        <c:varyColors val="0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ln w="38100" cmpd="sng">
              <a:solidFill>
                <a:srgbClr val="3366CC"/>
              </a:solidFill>
            </a:ln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5D-4FF9-B2E4-010887794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5449963"/>
        <c:axId val="1874828448"/>
      </c:lineChart>
      <c:catAx>
        <c:axId val="20454499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874828448"/>
        <c:crosses val="autoZero"/>
        <c:auto val="1"/>
        <c:lblAlgn val="ctr"/>
        <c:lblOffset val="100"/>
        <c:noMultiLvlLbl val="1"/>
      </c:catAx>
      <c:valAx>
        <c:axId val="18748284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45449963"/>
        <c:crosses val="autoZero"/>
        <c:crossBetween val="between"/>
      </c:valAx>
    </c:plotArea>
    <c:legend>
      <c:legendPos val="tr"/>
      <c:overlay val="1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Dive Times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3330000000000001E-2"/>
          <c:y val="0.10811"/>
          <c:w val="0.79332999999999998"/>
          <c:h val="0.70269999999999999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Time'!$D$15</c:f>
              <c:strCache>
                <c:ptCount val="1"/>
                <c:pt idx="0">
                  <c:v>Avg Time</c:v>
                </c:pt>
              </c:strCache>
            </c:strRef>
          </c:tx>
          <c:spPr>
            <a:solidFill>
              <a:srgbClr val="38761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Time'!$D$16:$D$26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>
                  <c:v>50.030303030303031</c:v>
                </c:pt>
                <c:pt idx="5">
                  <c:v>48.026315789473685</c:v>
                </c:pt>
                <c:pt idx="6">
                  <c:v>40.5</c:v>
                </c:pt>
                <c:pt idx="7">
                  <c:v>45.555555555555557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E5A-4407-A0D6-983DD12E0435}"/>
            </c:ext>
          </c:extLst>
        </c:ser>
        <c:ser>
          <c:idx val="1"/>
          <c:order val="1"/>
          <c:tx>
            <c:strRef>
              <c:f>'Depth Time'!$E$15</c:f>
              <c:strCache>
                <c:ptCount val="1"/>
                <c:pt idx="0">
                  <c:v>Max Time</c:v>
                </c:pt>
              </c:strCache>
            </c:strRef>
          </c:tx>
          <c:spPr>
            <a:solidFill>
              <a:srgbClr val="FFD9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Time'!$E$16:$E$26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E5A-4407-A0D6-983DD12E0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5454174"/>
        <c:axId val="2059829039"/>
      </c:barChart>
      <c:catAx>
        <c:axId val="20054541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59829039"/>
        <c:crosses val="autoZero"/>
        <c:auto val="1"/>
        <c:lblAlgn val="ctr"/>
        <c:lblOffset val="100"/>
        <c:noMultiLvlLbl val="1"/>
      </c:catAx>
      <c:valAx>
        <c:axId val="20598290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Minutes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200545417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GB" sz="1600" b="1">
                <a:solidFill>
                  <a:srgbClr val="000000"/>
                </a:solidFill>
                <a:latin typeface="Roboto"/>
              </a:rPr>
              <a:t>Depth of Dives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833E-2"/>
          <c:y val="0.11080999999999999"/>
          <c:w val="0.81500000000000006"/>
          <c:h val="0.70000000000000007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'Depth Time'!$B$15</c:f>
              <c:strCache>
                <c:ptCount val="1"/>
                <c:pt idx="0">
                  <c:v>Avg Depth</c:v>
                </c:pt>
              </c:strCache>
            </c:strRef>
          </c:tx>
          <c:spPr>
            <a:solidFill>
              <a:srgbClr val="4684EE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Time'!$B$16:$B$26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16.077777777777776</c:v>
                </c:pt>
                <c:pt idx="4">
                  <c:v>18.430303030303033</c:v>
                </c:pt>
                <c:pt idx="5">
                  <c:v>17.11315789473684</c:v>
                </c:pt>
                <c:pt idx="6">
                  <c:v>10.950000000000001</c:v>
                </c:pt>
                <c:pt idx="7">
                  <c:v>19.783333333333331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0F5-4FF7-BEDB-63D10160E8F0}"/>
            </c:ext>
          </c:extLst>
        </c:ser>
        <c:ser>
          <c:idx val="1"/>
          <c:order val="1"/>
          <c:tx>
            <c:strRef>
              <c:f>'Depth Time'!$C$15</c:f>
              <c:strCache>
                <c:ptCount val="1"/>
                <c:pt idx="0">
                  <c:v>Max Depth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'Depth Time'!$A$16:$A$26</c:f>
              <c:strCache>
                <c:ptCount val="11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</c:strCache>
            </c:strRef>
          </c:cat>
          <c:val>
            <c:numRef>
              <c:f>'Depth Time'!$C$16:$C$26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0F5-4FF7-BEDB-63D10160E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920527"/>
        <c:axId val="820351077"/>
      </c:barChart>
      <c:catAx>
        <c:axId val="12689205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GB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20351077"/>
        <c:crosses val="autoZero"/>
        <c:auto val="1"/>
        <c:lblAlgn val="ctr"/>
        <c:lblOffset val="100"/>
        <c:noMultiLvlLbl val="1"/>
      </c:catAx>
      <c:valAx>
        <c:axId val="8203510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GB" sz="900" b="0" i="1">
                    <a:solidFill>
                      <a:srgbClr val="222222"/>
                    </a:solidFill>
                    <a:latin typeface="Roboto"/>
                  </a:rPr>
                  <a:t>Metres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126892052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  <a:latin typeface="Roboto"/>
              </a:defRPr>
            </a:pPr>
            <a:r>
              <a:rPr lang="en-US" sz="1600" b="1">
                <a:solidFill>
                  <a:srgbClr val="000000"/>
                </a:solidFill>
                <a:latin typeface="Roboto"/>
              </a:rPr>
              <a:t>Number of Dives and Dive Objectives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6.5769999999999995E-2"/>
          <c:y val="7.0269999999999999E-2"/>
          <c:w val="0.80717000000000005"/>
          <c:h val="0.7567599999999998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'Number and Objective'!$B$16</c:f>
              <c:strCache>
                <c:ptCount val="1"/>
                <c:pt idx="0">
                  <c:v>Recreation</c:v>
                </c:pt>
              </c:strCache>
            </c:strRef>
          </c:tx>
          <c:spPr>
            <a:solidFill>
              <a:srgbClr val="3366CC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Objective'!$B$17:$B$28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C78-4CFE-9793-D1A797533A81}"/>
            </c:ext>
          </c:extLst>
        </c:ser>
        <c:ser>
          <c:idx val="1"/>
          <c:order val="1"/>
          <c:tx>
            <c:strRef>
              <c:f>'Number and Objective'!$C$16</c:f>
              <c:strCache>
                <c:ptCount val="1"/>
                <c:pt idx="0">
                  <c:v>Instructor</c:v>
                </c:pt>
              </c:strCache>
            </c:strRef>
          </c:tx>
          <c:spPr>
            <a:solidFill>
              <a:srgbClr val="DC391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Objective'!$C$17:$C$28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30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C78-4CFE-9793-D1A797533A81}"/>
            </c:ext>
          </c:extLst>
        </c:ser>
        <c:ser>
          <c:idx val="2"/>
          <c:order val="2"/>
          <c:tx>
            <c:strRef>
              <c:f>'Number and Objective'!$D$16</c:f>
              <c:strCache>
                <c:ptCount val="1"/>
                <c:pt idx="0">
                  <c:v>Training</c:v>
                </c:pt>
              </c:strCache>
            </c:strRef>
          </c:tx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277937"/>
        <c:axId val="887457117"/>
      </c:barChart>
      <c:lineChart>
        <c:grouping val="standard"/>
        <c:varyColors val="0"/>
        <c:ser>
          <c:idx val="3"/>
          <c:order val="3"/>
          <c:tx>
            <c:strRef>
              <c:f>'Number and Objective'!$E$16</c:f>
              <c:strCache>
                <c:ptCount val="1"/>
                <c:pt idx="0">
                  <c:v>Total</c:v>
                </c:pt>
              </c:strCache>
            </c:strRef>
          </c:tx>
          <c:spPr>
            <a:ln cmpd="sng">
              <a:solidFill>
                <a:srgbClr val="109618"/>
              </a:solidFill>
            </a:ln>
          </c:spPr>
          <c:marker>
            <c:symbol val="none"/>
          </c:marker>
          <c:cat>
            <c:strRef>
              <c:f>'Number and Objective'!$A$17:$A$28</c:f>
              <c:strCache>
                <c:ptCount val="12"/>
                <c:pt idx="0">
                  <c:v>Nov 2023</c:v>
                </c:pt>
                <c:pt idx="1">
                  <c:v>Dec 2023</c:v>
                </c:pt>
                <c:pt idx="2">
                  <c:v>Jan 2024</c:v>
                </c:pt>
                <c:pt idx="3">
                  <c:v>Feb 2024</c:v>
                </c:pt>
                <c:pt idx="4">
                  <c:v>Mar 2024</c:v>
                </c:pt>
                <c:pt idx="5">
                  <c:v>Apr 2024</c:v>
                </c:pt>
                <c:pt idx="6">
                  <c:v>May 2024</c:v>
                </c:pt>
                <c:pt idx="7">
                  <c:v>Jun 2024</c:v>
                </c:pt>
                <c:pt idx="8">
                  <c:v>Jul 2024</c:v>
                </c:pt>
                <c:pt idx="9">
                  <c:v>Aug 2024</c:v>
                </c:pt>
                <c:pt idx="10">
                  <c:v>Sep 2024</c:v>
                </c:pt>
                <c:pt idx="11">
                  <c:v>Oct 2024</c:v>
                </c:pt>
              </c:strCache>
            </c:strRef>
          </c:cat>
          <c:val>
            <c:numRef>
              <c:f>'Number and Objective'!$E$17:$E$28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30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78-4CFE-9793-D1A797533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77937"/>
        <c:axId val="887457117"/>
      </c:lineChart>
      <c:catAx>
        <c:axId val="992779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887457117"/>
        <c:crosses val="autoZero"/>
        <c:auto val="1"/>
        <c:lblAlgn val="ctr"/>
        <c:lblOffset val="100"/>
        <c:noMultiLvlLbl val="1"/>
      </c:catAx>
      <c:valAx>
        <c:axId val="88745711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sz="900" b="0" i="1">
                    <a:solidFill>
                      <a:srgbClr val="222222"/>
                    </a:solidFill>
                    <a:latin typeface="Roboto"/>
                  </a:defRPr>
                </a:pPr>
                <a:r>
                  <a:rPr lang="en-US" sz="900" b="0" i="1">
                    <a:solidFill>
                      <a:srgbClr val="222222"/>
                    </a:solidFill>
                    <a:latin typeface="Roboto"/>
                  </a:rPr>
                  <a:t>Number of dives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>
                <a:solidFill>
                  <a:srgbClr val="222222"/>
                </a:solidFill>
                <a:latin typeface="Roboto"/>
              </a:defRPr>
            </a:pPr>
            <a:endParaRPr lang="en-US"/>
          </a:p>
        </c:txPr>
        <c:crossAx val="9927793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900" b="0">
              <a:solidFill>
                <a:srgbClr val="222222"/>
              </a:solidFill>
              <a:latin typeface="Roboto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46</xdr:row>
      <xdr:rowOff>76200</xdr:rowOff>
    </xdr:from>
    <xdr:ext cx="6715125" cy="30765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66675</xdr:colOff>
      <xdr:row>32</xdr:row>
      <xdr:rowOff>133350</xdr:rowOff>
    </xdr:from>
    <xdr:ext cx="6696075" cy="2600325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6</xdr:col>
      <xdr:colOff>19050</xdr:colOff>
      <xdr:row>40</xdr:row>
      <xdr:rowOff>19050</xdr:rowOff>
    </xdr:from>
    <xdr:ext cx="11391900" cy="4381500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8</xdr:col>
      <xdr:colOff>28575</xdr:colOff>
      <xdr:row>1</xdr:row>
      <xdr:rowOff>142875</xdr:rowOff>
    </xdr:from>
    <xdr:ext cx="9001125" cy="3105150"/>
    <xdr:graphicFrame macro="">
      <xdr:nvGraphicFramePr>
        <xdr:cNvPr id="5" name="Chart 4" title="Chart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6</xdr:col>
      <xdr:colOff>66675</xdr:colOff>
      <xdr:row>17</xdr:row>
      <xdr:rowOff>114300</xdr:rowOff>
    </xdr:from>
    <xdr:ext cx="11268075" cy="4438650"/>
    <xdr:graphicFrame macro="">
      <xdr:nvGraphicFramePr>
        <xdr:cNvPr id="6" name="Chart 5" title="Chart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0</xdr:col>
      <xdr:colOff>57150</xdr:colOff>
      <xdr:row>1</xdr:row>
      <xdr:rowOff>142875</xdr:rowOff>
    </xdr:from>
    <xdr:ext cx="9105900" cy="3124200"/>
    <xdr:graphicFrame macro="">
      <xdr:nvGraphicFramePr>
        <xdr:cNvPr id="7" name="Chart 6" title="Chart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619125</xdr:colOff>
      <xdr:row>26</xdr:row>
      <xdr:rowOff>47625</xdr:rowOff>
    </xdr:from>
    <xdr:ext cx="5715000" cy="3524250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238125</xdr:colOff>
      <xdr:row>26</xdr:row>
      <xdr:rowOff>76200</xdr:rowOff>
    </xdr:from>
    <xdr:ext cx="5715000" cy="3524250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161925</xdr:colOff>
      <xdr:row>16</xdr:row>
      <xdr:rowOff>95250</xdr:rowOff>
    </xdr:from>
    <xdr:ext cx="6372225" cy="3524250"/>
    <xdr:graphicFrame macro="">
      <xdr:nvGraphicFramePr>
        <xdr:cNvPr id="9" name="Chart 9" title="Chart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104775</xdr:colOff>
      <xdr:row>19</xdr:row>
      <xdr:rowOff>19050</xdr:rowOff>
    </xdr:from>
    <xdr:ext cx="6419850" cy="3533775"/>
    <xdr:graphicFrame macro="">
      <xdr:nvGraphicFramePr>
        <xdr:cNvPr id="10" name="Chart 10" title="Chart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32</xdr:row>
      <xdr:rowOff>85725</xdr:rowOff>
    </xdr:from>
    <xdr:ext cx="8296275" cy="4362450"/>
    <xdr:graphicFrame macro="">
      <xdr:nvGraphicFramePr>
        <xdr:cNvPr id="11" name="Chart 11" title="Chart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952500</xdr:colOff>
      <xdr:row>2</xdr:row>
      <xdr:rowOff>19050</xdr:rowOff>
    </xdr:from>
    <xdr:ext cx="5715000" cy="3705225"/>
    <xdr:graphicFrame macro="">
      <xdr:nvGraphicFramePr>
        <xdr:cNvPr id="12" name="Chart 12" title="Chart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304800</xdr:colOff>
      <xdr:row>12</xdr:row>
      <xdr:rowOff>133350</xdr:rowOff>
    </xdr:from>
    <xdr:ext cx="7610475" cy="3886200"/>
    <xdr:graphicFrame macro="">
      <xdr:nvGraphicFramePr>
        <xdr:cNvPr id="13" name="Chart 13" title="Chart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471.764583912038" refreshedVersion="8" recordCount="982" xr:uid="{00000000-000A-0000-FFFF-FFFF01000000}">
  <cacheSource type="worksheet">
    <worksheetSource ref="C1:P983" sheet="Dives"/>
  </cacheSource>
  <cacheFields count="14">
    <cacheField name="Diver Initials" numFmtId="0">
      <sharedItems containsBlank="1"/>
    </cacheField>
    <cacheField name="Grade" numFmtId="0">
      <sharedItems containsBlank="1"/>
    </cacheField>
    <cacheField name="Depth" numFmtId="0">
      <sharedItems containsBlank="1" containsMixedTypes="1" containsNumber="1" minValue="5" maxValue="36"/>
    </cacheField>
    <cacheField name="Minutes" numFmtId="0">
      <sharedItems containsBlank="1" containsMixedTypes="1" containsNumber="1" containsInteger="1" minValue="11" maxValue="103"/>
    </cacheField>
    <cacheField name="Venue" numFmtId="0">
      <sharedItems containsBlank="1"/>
    </cacheField>
    <cacheField name="Date" numFmtId="14">
      <sharedItems containsDate="1" containsBlank="1" containsMixedTypes="1" minDate="2024-02-15T00:00:00" maxDate="2024-06-28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 count="5">
        <m/>
        <s v="Branch-UK"/>
        <s v="Other-non-UK"/>
        <s v="#N/A"/>
        <e v="#N/A" u="1"/>
      </sharedItems>
    </cacheField>
    <cacheField name="Month" numFmtId="0">
      <sharedItems containsBlank="1" containsMixedTypes="1" containsNumber="1" containsInteger="1" minValue="2" maxValue="11" count="10">
        <m/>
        <n v="2"/>
        <n v="3"/>
        <n v="4"/>
        <n v="5"/>
        <n v="6"/>
        <e v="#VALUE!"/>
        <n v="7" u="1"/>
        <n v="9" u="1"/>
        <n v="11" u="1"/>
      </sharedItems>
    </cacheField>
    <cacheField name="Dive Hours" numFmtId="0">
      <sharedItems containsDate="1" containsBlank="1" containsMixedTypes="1" minDate="1899-12-30T00:11:00" maxDate="1899-12-30T01:43:00"/>
    </cacheField>
    <cacheField name="Deco (mins)" numFmtId="0">
      <sharedItems containsNonDate="0" containsString="0" containsBlank="1"/>
    </cacheField>
    <cacheField name=" " numFmtId="0">
      <sharedItems containsNonDate="0" containsString="0" containsBlank="1"/>
    </cacheField>
    <cacheField name=" 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iam Greene" refreshedDate="45471.764584259261" refreshedVersion="8" recordCount="982" xr:uid="{00000000-000A-0000-FFFF-FFFF00000000}">
  <cacheSource type="worksheet">
    <worksheetSource ref="C1:M983" sheet="Dives"/>
  </cacheSource>
  <cacheFields count="11">
    <cacheField name="Diver Initials" numFmtId="0">
      <sharedItems containsBlank="1" count="21">
        <m/>
        <s v="LMG"/>
        <s v="KL"/>
        <s v="SI"/>
        <s v="DB"/>
        <s v="PR"/>
        <s v="IP"/>
        <s v="EK"/>
        <s v="LK"/>
        <s v="#N/A"/>
        <s v="LG" u="1"/>
        <s v="PW" u="1"/>
        <s v="KS" u="1"/>
        <s v="MM" u="1"/>
        <s v="DM" u="1"/>
        <s v="CW" u="1"/>
        <s v="GW" u="1"/>
        <s v="DE" u="1"/>
        <s v="MC" u="1"/>
        <s v="CO" u="1"/>
        <e v="#N/A" u="1"/>
      </sharedItems>
    </cacheField>
    <cacheField name="Grade" numFmtId="0">
      <sharedItems containsBlank="1" count="7">
        <m/>
        <s v="3. Sports Diver"/>
        <s v="4. Dive Leader"/>
        <s v="2. Ocean Diver"/>
        <e v="#N/A"/>
        <s v="5. Advanced Diver" u="1"/>
        <s v="1. Trainee" u="1"/>
      </sharedItems>
    </cacheField>
    <cacheField name="Depth" numFmtId="0">
      <sharedItems containsBlank="1" containsMixedTypes="1" containsNumber="1" minValue="5" maxValue="36"/>
    </cacheField>
    <cacheField name="Minutes" numFmtId="0">
      <sharedItems containsBlank="1" containsMixedTypes="1" containsNumber="1" containsInteger="1" minValue="11" maxValue="103"/>
    </cacheField>
    <cacheField name="Venue" numFmtId="0">
      <sharedItems containsBlank="1"/>
    </cacheField>
    <cacheField name="Date" numFmtId="14">
      <sharedItems containsDate="1" containsBlank="1" containsMixedTypes="1" minDate="2024-02-15T00:00:00" maxDate="2024-06-28T00:00:00"/>
    </cacheField>
    <cacheField name="Boat" numFmtId="0">
      <sharedItems containsBlank="1"/>
    </cacheField>
    <cacheField name="Training" numFmtId="0">
      <sharedItems containsBlank="1"/>
    </cacheField>
    <cacheField name="Branch" numFmtId="0">
      <sharedItems containsBlank="1"/>
    </cacheField>
    <cacheField name="Month" numFmtId="0">
      <sharedItems containsBlank="1" containsMixedTypes="1" containsNumber="1" containsInteger="1" minValue="2" maxValue="6"/>
    </cacheField>
    <cacheField name="Dive Hours" numFmtId="0">
      <sharedItems containsDate="1" containsBlank="1" containsMixedTypes="1" minDate="1899-12-30T00:11:00" maxDate="1899-12-30T01:43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2">
  <r>
    <m/>
    <m/>
    <m/>
    <m/>
    <m/>
    <s v=" "/>
    <m/>
    <m/>
    <x v="0"/>
    <x v="0"/>
    <m/>
    <m/>
    <m/>
    <m/>
  </r>
  <r>
    <s v="LMG"/>
    <s v="3. Sports Diver"/>
    <n v="13.6"/>
    <n v="30"/>
    <s v="Portland Bill"/>
    <d v="2024-02-17T00:00:00"/>
    <s v="Ruislip Diver"/>
    <s v="Instructor"/>
    <x v="1"/>
    <x v="1"/>
    <d v="1899-12-30T00:30:00"/>
    <m/>
    <m/>
    <m/>
  </r>
  <r>
    <s v="LMG"/>
    <s v="3. Sports Diver"/>
    <n v="11.7"/>
    <n v="11"/>
    <s v="Portland Bill"/>
    <d v="2024-02-17T00:00:00"/>
    <s v="Ruislip Diver"/>
    <s v="Instructor"/>
    <x v="1"/>
    <x v="1"/>
    <d v="1899-12-30T00:11:00"/>
    <m/>
    <m/>
    <m/>
  </r>
  <r>
    <s v="KL"/>
    <s v="4. Dive Leader"/>
    <n v="18"/>
    <n v="18"/>
    <s v="Stoney Cove"/>
    <d v="2024-02-15T00:00:00"/>
    <s v="#N/A"/>
    <s v="Training"/>
    <x v="1"/>
    <x v="1"/>
    <d v="1899-12-30T00:18:00"/>
    <m/>
    <m/>
    <m/>
  </r>
  <r>
    <s v="KL"/>
    <s v="4. Dive Leader"/>
    <n v="17"/>
    <n v="17"/>
    <s v="Stoney Cove"/>
    <d v="2024-02-15T00:00:00"/>
    <s v="#N/A"/>
    <s v="Training"/>
    <x v="1"/>
    <x v="1"/>
    <d v="1899-12-30T00:17:00"/>
    <m/>
    <m/>
    <m/>
  </r>
  <r>
    <s v="KL"/>
    <s v="4. Dive Leader"/>
    <n v="16"/>
    <n v="18"/>
    <s v="Stoney Cove"/>
    <d v="2024-02-15T00:00:00"/>
    <s v="#N/A"/>
    <s v="Training"/>
    <x v="1"/>
    <x v="1"/>
    <d v="1899-12-30T00:18:00"/>
    <m/>
    <m/>
    <m/>
  </r>
  <r>
    <s v="SI"/>
    <s v="4. Dive Leader"/>
    <n v="18"/>
    <n v="18"/>
    <s v="Stoney Cove"/>
    <d v="2024-02-15T00:00:00"/>
    <s v="#N/A"/>
    <s v="Training"/>
    <x v="1"/>
    <x v="1"/>
    <d v="1899-12-30T00:18:00"/>
    <m/>
    <m/>
    <m/>
  </r>
  <r>
    <s v="SI"/>
    <s v="4. Dive Leader"/>
    <n v="17"/>
    <n v="17"/>
    <s v="Stoney Cove"/>
    <d v="2024-02-15T00:00:00"/>
    <s v="#N/A"/>
    <s v="Training"/>
    <x v="1"/>
    <x v="1"/>
    <d v="1899-12-30T00:17:00"/>
    <m/>
    <m/>
    <m/>
  </r>
  <r>
    <s v="SI"/>
    <s v="4. Dive Leader"/>
    <n v="16"/>
    <n v="18"/>
    <s v="Stoney Cove"/>
    <d v="2024-02-15T00:00:00"/>
    <s v="#N/A"/>
    <s v="Training"/>
    <x v="1"/>
    <x v="1"/>
    <d v="1899-12-30T00:18:00"/>
    <m/>
    <m/>
    <m/>
  </r>
  <r>
    <s v="DB"/>
    <s v="3. Sports Diver"/>
    <n v="17.399999999999999"/>
    <n v="33"/>
    <s v="Stoney Cove"/>
    <d v="2024-02-15T00:00:00"/>
    <s v="#N/A"/>
    <s v="Training"/>
    <x v="1"/>
    <x v="1"/>
    <d v="1899-12-30T00:33:00"/>
    <m/>
    <m/>
    <m/>
  </r>
  <r>
    <s v="DB"/>
    <s v="3. Sports Diver"/>
    <n v="17.5"/>
    <n v="56"/>
    <s v="KohTao TH"/>
    <d v="2024-03-20T00:00:00"/>
    <s v="#N/A"/>
    <s v="Recreation"/>
    <x v="2"/>
    <x v="2"/>
    <d v="1899-12-30T00:56:00"/>
    <m/>
    <m/>
    <m/>
  </r>
  <r>
    <s v="DB"/>
    <s v="3. Sports Diver"/>
    <n v="25.8"/>
    <n v="44"/>
    <s v="KohTao TH"/>
    <d v="2024-03-20T00:00:00"/>
    <s v="#N/A"/>
    <s v="Recreation"/>
    <x v="2"/>
    <x v="2"/>
    <d v="1899-12-30T00:44:00"/>
    <m/>
    <m/>
    <m/>
  </r>
  <r>
    <s v="DB"/>
    <s v="3. Sports Diver"/>
    <n v="9.9"/>
    <n v="49"/>
    <s v="KohTao TH"/>
    <d v="2024-03-20T00:00:00"/>
    <s v="#N/A"/>
    <s v="Recreation"/>
    <x v="2"/>
    <x v="2"/>
    <d v="1899-12-30T00:49:00"/>
    <m/>
    <m/>
    <m/>
  </r>
  <r>
    <s v="DB"/>
    <s v="3. Sports Diver"/>
    <n v="18.7"/>
    <n v="49"/>
    <s v="KohTao TH"/>
    <d v="2024-03-21T00:00:00"/>
    <s v="#N/A"/>
    <s v="Recreation"/>
    <x v="2"/>
    <x v="2"/>
    <d v="1899-12-30T00:49:00"/>
    <m/>
    <m/>
    <m/>
  </r>
  <r>
    <s v="DB"/>
    <s v="3. Sports Diver"/>
    <n v="9.8000000000000007"/>
    <n v="62"/>
    <s v="KohTao TH"/>
    <d v="2024-03-21T00:00:00"/>
    <s v="#N/A"/>
    <s v="Recreation"/>
    <x v="2"/>
    <x v="2"/>
    <d v="1899-12-30T01:02:00"/>
    <m/>
    <m/>
    <m/>
  </r>
  <r>
    <s v="DB"/>
    <s v="3. Sports Diver"/>
    <n v="25.6"/>
    <n v="48"/>
    <s v="KohTao TH"/>
    <d v="2024-03-22T00:00:00"/>
    <s v="#N/A"/>
    <s v="Recreation"/>
    <x v="2"/>
    <x v="2"/>
    <d v="1899-12-30T00:48:00"/>
    <m/>
    <m/>
    <m/>
  </r>
  <r>
    <s v="DB"/>
    <s v="3. Sports Diver"/>
    <n v="30.9"/>
    <n v="39"/>
    <s v="KohTao TH"/>
    <d v="2024-03-22T00:00:00"/>
    <s v="#N/A"/>
    <s v="Recreation"/>
    <x v="2"/>
    <x v="2"/>
    <d v="1899-12-30T00:39:00"/>
    <m/>
    <m/>
    <m/>
  </r>
  <r>
    <s v="DB"/>
    <s v="3. Sports Diver"/>
    <n v="26.1"/>
    <n v="42"/>
    <s v="KohTao TH"/>
    <d v="2024-03-23T00:00:00"/>
    <s v="#N/A"/>
    <s v="Recreation"/>
    <x v="2"/>
    <x v="2"/>
    <d v="1899-12-30T00:42:00"/>
    <m/>
    <m/>
    <m/>
  </r>
  <r>
    <s v="DB"/>
    <s v="3. Sports Diver"/>
    <n v="27.3"/>
    <n v="39"/>
    <s v="KohTao TH"/>
    <d v="2024-03-23T00:00:00"/>
    <s v="#N/A"/>
    <s v="Recreation"/>
    <x v="2"/>
    <x v="2"/>
    <d v="1899-12-30T00:39:00"/>
    <m/>
    <m/>
    <m/>
  </r>
  <r>
    <s v="DB"/>
    <s v="3. Sports Diver"/>
    <n v="14.8"/>
    <n v="55"/>
    <s v="KohTao TH"/>
    <d v="2024-03-24T00:00:00"/>
    <s v="#N/A"/>
    <s v="Recreation"/>
    <x v="2"/>
    <x v="2"/>
    <d v="1899-12-30T00:55:00"/>
    <m/>
    <m/>
    <m/>
  </r>
  <r>
    <s v="DB"/>
    <s v="3. Sports Diver"/>
    <n v="14.1"/>
    <n v="60"/>
    <s v="KohTao TH"/>
    <d v="2024-03-24T00:00:00"/>
    <s v="#N/A"/>
    <s v="Recreation"/>
    <x v="2"/>
    <x v="2"/>
    <d v="1899-12-30T01:00:00"/>
    <m/>
    <m/>
    <m/>
  </r>
  <r>
    <s v="DB"/>
    <s v="3. Sports Diver"/>
    <n v="14.8"/>
    <n v="64"/>
    <s v="KohTao TH"/>
    <d v="2024-03-24T00:00:00"/>
    <s v="#N/A"/>
    <s v="Recreation"/>
    <x v="2"/>
    <x v="2"/>
    <d v="1899-12-30T01:04:00"/>
    <m/>
    <m/>
    <m/>
  </r>
  <r>
    <s v="DB"/>
    <s v="3. Sports Diver"/>
    <n v="16.399999999999999"/>
    <n v="60"/>
    <s v="KohTao TH"/>
    <d v="2024-03-24T00:00:00"/>
    <s v="#N/A"/>
    <s v="Recreation"/>
    <x v="2"/>
    <x v="2"/>
    <d v="1899-12-30T01:00:00"/>
    <m/>
    <m/>
    <m/>
  </r>
  <r>
    <s v="DB"/>
    <s v="3. Sports Diver"/>
    <n v="21.1"/>
    <n v="49"/>
    <s v="KohTao TH"/>
    <d v="2024-03-24T00:00:00"/>
    <s v="#N/A"/>
    <s v="Recreation"/>
    <x v="2"/>
    <x v="2"/>
    <d v="1899-12-30T00:49:00"/>
    <m/>
    <m/>
    <m/>
  </r>
  <r>
    <s v="DB"/>
    <s v="3. Sports Diver"/>
    <n v="27"/>
    <n v="43"/>
    <s v="KohTao TH"/>
    <d v="2024-03-25T00:00:00"/>
    <s v="#N/A"/>
    <s v="Recreation"/>
    <x v="2"/>
    <x v="2"/>
    <d v="1899-12-30T00:43:00"/>
    <m/>
    <m/>
    <m/>
  </r>
  <r>
    <s v="DB"/>
    <s v="3. Sports Diver"/>
    <n v="20.100000000000001"/>
    <n v="60"/>
    <s v="KohTao TH"/>
    <d v="2024-03-25T00:00:00"/>
    <s v="#N/A"/>
    <s v="Recreation"/>
    <x v="2"/>
    <x v="2"/>
    <d v="1899-12-30T01:00:00"/>
    <m/>
    <m/>
    <m/>
  </r>
  <r>
    <s v="DB"/>
    <s v="3. Sports Diver"/>
    <n v="16.600000000000001"/>
    <n v="58"/>
    <s v="KohTao TH"/>
    <d v="2024-03-26T00:00:00"/>
    <s v="#N/A"/>
    <s v="Recreation"/>
    <x v="2"/>
    <x v="2"/>
    <d v="1899-12-30T00:58:00"/>
    <m/>
    <m/>
    <m/>
  </r>
  <r>
    <s v="DB"/>
    <s v="3. Sports Diver"/>
    <n v="9.8000000000000007"/>
    <n v="62"/>
    <s v="KohTao TH"/>
    <d v="2024-03-26T00:00:00"/>
    <s v="#N/A"/>
    <s v="Recreation"/>
    <x v="2"/>
    <x v="2"/>
    <d v="1899-12-30T01:02:00"/>
    <m/>
    <m/>
    <m/>
  </r>
  <r>
    <s v="DB"/>
    <s v="3. Sports Diver"/>
    <n v="12.2"/>
    <n v="50"/>
    <s v="KohTao TH"/>
    <d v="2024-03-27T00:00:00"/>
    <s v="#N/A"/>
    <s v="Recreation"/>
    <x v="2"/>
    <x v="2"/>
    <d v="1899-12-30T00:50:00"/>
    <m/>
    <m/>
    <m/>
  </r>
  <r>
    <s v="DB"/>
    <s v="3. Sports Diver"/>
    <n v="18"/>
    <n v="51"/>
    <s v="KohTao TH"/>
    <d v="2024-03-27T00:00:00"/>
    <s v="#N/A"/>
    <s v="Recreation"/>
    <x v="2"/>
    <x v="2"/>
    <d v="1899-12-30T00:51:00"/>
    <m/>
    <m/>
    <m/>
  </r>
  <r>
    <s v="DB"/>
    <s v="3. Sports Diver"/>
    <n v="30.7"/>
    <n v="44"/>
    <s v="KohTao TH"/>
    <d v="2024-03-28T00:00:00"/>
    <s v="#N/A"/>
    <s v="Recreation"/>
    <x v="2"/>
    <x v="2"/>
    <d v="1899-12-30T00:44:00"/>
    <m/>
    <m/>
    <m/>
  </r>
  <r>
    <s v="DB"/>
    <s v="3. Sports Diver"/>
    <n v="21.6"/>
    <n v="57"/>
    <s v="KohTao TH"/>
    <d v="2024-03-28T00:00:00"/>
    <s v="#N/A"/>
    <s v="Recreation"/>
    <x v="2"/>
    <x v="2"/>
    <d v="1899-12-30T00:57:00"/>
    <m/>
    <m/>
    <m/>
  </r>
  <r>
    <s v="DB"/>
    <s v="3. Sports Diver"/>
    <n v="17.8"/>
    <n v="52"/>
    <s v="KohTao TH"/>
    <d v="2024-03-28T00:00:00"/>
    <s v="#N/A"/>
    <s v="Recreation"/>
    <x v="2"/>
    <x v="2"/>
    <d v="1899-12-30T00:52:00"/>
    <m/>
    <m/>
    <m/>
  </r>
  <r>
    <s v="DB"/>
    <s v="3. Sports Diver"/>
    <n v="27.1"/>
    <n v="46"/>
    <s v="KohTao TH"/>
    <d v="2024-03-29T00:00:00"/>
    <s v="#N/A"/>
    <s v="Recreation"/>
    <x v="2"/>
    <x v="2"/>
    <d v="1899-12-30T00:46:00"/>
    <m/>
    <m/>
    <m/>
  </r>
  <r>
    <s v="DB"/>
    <s v="3. Sports Diver"/>
    <n v="29.3"/>
    <n v="48"/>
    <s v="KohTao TH"/>
    <d v="2024-03-29T00:00:00"/>
    <s v="#N/A"/>
    <s v="Recreation"/>
    <x v="2"/>
    <x v="2"/>
    <d v="1899-12-30T00:48:00"/>
    <m/>
    <m/>
    <m/>
  </r>
  <r>
    <s v="DB"/>
    <s v="3. Sports Diver"/>
    <n v="18.7"/>
    <n v="50"/>
    <s v="KohTao TH"/>
    <d v="2024-03-30T00:00:00"/>
    <s v="#N/A"/>
    <s v="Recreation"/>
    <x v="2"/>
    <x v="2"/>
    <d v="1899-12-30T00:50:00"/>
    <m/>
    <m/>
    <m/>
  </r>
  <r>
    <s v="DB"/>
    <s v="3. Sports Diver"/>
    <n v="23.8"/>
    <n v="46"/>
    <s v="KohTao TH"/>
    <d v="2024-03-30T00:00:00"/>
    <s v="#N/A"/>
    <s v="Recreation"/>
    <x v="2"/>
    <x v="2"/>
    <d v="1899-12-30T00:46:00"/>
    <m/>
    <m/>
    <m/>
  </r>
  <r>
    <s v="DB"/>
    <s v="3. Sports Diver"/>
    <n v="13.4"/>
    <n v="60"/>
    <s v="KohTao TH"/>
    <d v="2024-03-30T00:00:00"/>
    <s v="#N/A"/>
    <s v="Recreation"/>
    <x v="2"/>
    <x v="2"/>
    <d v="1899-12-30T01:00:00"/>
    <m/>
    <m/>
    <m/>
  </r>
  <r>
    <s v="DB"/>
    <s v="3. Sports Diver"/>
    <n v="9.4"/>
    <n v="61"/>
    <s v="KohTao TH"/>
    <d v="2024-03-30T00:00:00"/>
    <s v="#N/A"/>
    <s v="Recreation"/>
    <x v="2"/>
    <x v="2"/>
    <d v="1899-12-30T01:01:00"/>
    <m/>
    <m/>
    <m/>
  </r>
  <r>
    <s v="KL"/>
    <s v="4. Dive Leader"/>
    <n v="7.4"/>
    <n v="40"/>
    <s v="Stoney Cove"/>
    <d v="2024-03-02T00:00:00"/>
    <s v="#N/A"/>
    <s v="Recreation"/>
    <x v="1"/>
    <x v="2"/>
    <d v="1899-12-30T00:40:00"/>
    <m/>
    <m/>
    <m/>
  </r>
  <r>
    <s v="KL"/>
    <s v="4. Dive Leader"/>
    <n v="13.3"/>
    <n v="36"/>
    <s v="Stoney Cove"/>
    <d v="2024-03-02T00:00:00"/>
    <s v="#N/A"/>
    <s v="Recreation"/>
    <x v="1"/>
    <x v="2"/>
    <d v="1899-12-30T00:36:00"/>
    <m/>
    <m/>
    <m/>
  </r>
  <r>
    <s v="SI"/>
    <s v="4. Dive Leader"/>
    <n v="7.2"/>
    <n v="41"/>
    <s v="Stoney Cove"/>
    <d v="2024-03-02T00:00:00"/>
    <s v="#N/A"/>
    <s v="Recreation"/>
    <x v="1"/>
    <x v="2"/>
    <d v="1899-12-30T00:41:00"/>
    <m/>
    <m/>
    <m/>
  </r>
  <r>
    <s v="SI"/>
    <s v="4. Dive Leader"/>
    <n v="12"/>
    <n v="30"/>
    <s v="Stoney Cove"/>
    <d v="2024-03-02T00:00:00"/>
    <s v="#N/A"/>
    <s v="Recreation"/>
    <x v="1"/>
    <x v="2"/>
    <d v="1899-12-30T00:30:00"/>
    <m/>
    <m/>
    <m/>
  </r>
  <r>
    <s v="DB"/>
    <s v="3. Sports Diver"/>
    <n v="11.2"/>
    <n v="83"/>
    <s v="Wraysbury"/>
    <d v="2024-04-11T00:00:00"/>
    <s v="#N/A"/>
    <s v="Recreation"/>
    <x v="1"/>
    <x v="3"/>
    <d v="1899-12-30T01:23:00"/>
    <m/>
    <m/>
    <m/>
  </r>
  <r>
    <s v="DB"/>
    <s v="3. Sports Diver"/>
    <n v="8.4"/>
    <n v="80"/>
    <s v="Wraysbury"/>
    <d v="2024-04-11T00:00:00"/>
    <s v="#N/A"/>
    <s v="Recreation"/>
    <x v="1"/>
    <x v="3"/>
    <d v="1899-12-30T01:20:00"/>
    <m/>
    <m/>
    <m/>
  </r>
  <r>
    <s v="PR"/>
    <s v="4. Dive Leader"/>
    <n v="30"/>
    <n v="45"/>
    <s v="Malta"/>
    <d v="2024-04-06T00:00:00"/>
    <s v="#N/A"/>
    <s v="Instructor"/>
    <x v="2"/>
    <x v="3"/>
    <d v="1899-12-30T00:45:00"/>
    <m/>
    <m/>
    <m/>
  </r>
  <r>
    <s v="PR"/>
    <s v="4. Dive Leader"/>
    <n v="25"/>
    <n v="45"/>
    <s v="Malta"/>
    <d v="2024-04-06T00:00:00"/>
    <s v="#N/A"/>
    <s v="Instructor"/>
    <x v="2"/>
    <x v="3"/>
    <d v="1899-12-30T00:45:00"/>
    <m/>
    <m/>
    <m/>
  </r>
  <r>
    <s v="PR"/>
    <s v="4. Dive Leader"/>
    <n v="20"/>
    <n v="45"/>
    <s v="Malta"/>
    <d v="2024-04-06T00:00:00"/>
    <s v="#N/A"/>
    <s v="Instructor"/>
    <x v="2"/>
    <x v="3"/>
    <d v="1899-12-30T00:45:00"/>
    <m/>
    <m/>
    <m/>
  </r>
  <r>
    <s v="PR"/>
    <s v="4. Dive Leader"/>
    <n v="30"/>
    <n v="45"/>
    <s v="Malta"/>
    <d v="2024-04-07T00:00:00"/>
    <s v="#N/A"/>
    <s v="Instructor"/>
    <x v="2"/>
    <x v="3"/>
    <d v="1899-12-30T00:45:00"/>
    <m/>
    <m/>
    <m/>
  </r>
  <r>
    <s v="PR"/>
    <s v="4. Dive Leader"/>
    <n v="20"/>
    <n v="45"/>
    <s v="Malta"/>
    <d v="2024-04-07T00:00:00"/>
    <s v="#N/A"/>
    <s v="Instructor"/>
    <x v="2"/>
    <x v="3"/>
    <d v="1899-12-30T00:45:00"/>
    <m/>
    <m/>
    <m/>
  </r>
  <r>
    <s v="PR"/>
    <s v="4. Dive Leader"/>
    <n v="15"/>
    <n v="45"/>
    <s v="Malta"/>
    <d v="2024-04-07T00:00:00"/>
    <s v="#N/A"/>
    <s v="Instructor"/>
    <x v="2"/>
    <x v="3"/>
    <d v="1899-12-30T00:45:00"/>
    <m/>
    <m/>
    <m/>
  </r>
  <r>
    <s v="PR"/>
    <s v="4. Dive Leader"/>
    <n v="5"/>
    <n v="90"/>
    <s v="Malta"/>
    <d v="2024-04-08T00:00:00"/>
    <s v="#N/A"/>
    <s v="Instructor"/>
    <x v="2"/>
    <x v="3"/>
    <d v="1899-12-30T01:30:00"/>
    <m/>
    <m/>
    <m/>
  </r>
  <r>
    <s v="PR"/>
    <s v="4. Dive Leader"/>
    <n v="5"/>
    <n v="90"/>
    <s v="Malta"/>
    <d v="2024-04-08T00:00:00"/>
    <s v="#N/A"/>
    <s v="Instructor"/>
    <x v="2"/>
    <x v="3"/>
    <d v="1899-12-30T01:30:00"/>
    <m/>
    <m/>
    <m/>
  </r>
  <r>
    <s v="PR"/>
    <s v="4. Dive Leader"/>
    <n v="10"/>
    <n v="55"/>
    <s v="Malta"/>
    <d v="2024-04-08T00:00:00"/>
    <s v="#N/A"/>
    <s v="Instructor"/>
    <x v="2"/>
    <x v="3"/>
    <d v="1899-12-30T00:55:00"/>
    <m/>
    <m/>
    <m/>
  </r>
  <r>
    <s v="PR"/>
    <s v="4. Dive Leader"/>
    <n v="15"/>
    <n v="45"/>
    <s v="Malta"/>
    <d v="2024-04-09T00:00:00"/>
    <s v="#N/A"/>
    <s v="Instructor"/>
    <x v="2"/>
    <x v="3"/>
    <d v="1899-12-30T00:45:00"/>
    <m/>
    <m/>
    <m/>
  </r>
  <r>
    <s v="PR"/>
    <s v="4. Dive Leader"/>
    <n v="15"/>
    <n v="45"/>
    <s v="Malta"/>
    <d v="2024-04-09T00:00:00"/>
    <s v="#N/A"/>
    <s v="Instructor"/>
    <x v="2"/>
    <x v="3"/>
    <d v="1899-12-30T00:45:00"/>
    <m/>
    <m/>
    <m/>
  </r>
  <r>
    <s v="PR"/>
    <s v="4. Dive Leader"/>
    <n v="15"/>
    <n v="45"/>
    <s v="Malta"/>
    <d v="2024-04-09T00:00:00"/>
    <s v="#N/A"/>
    <s v="Instructor"/>
    <x v="2"/>
    <x v="3"/>
    <d v="1899-12-30T00:45:00"/>
    <m/>
    <m/>
    <m/>
  </r>
  <r>
    <s v="PR"/>
    <s v="4. Dive Leader"/>
    <n v="16"/>
    <n v="30"/>
    <s v="Malta"/>
    <d v="2024-04-10T00:00:00"/>
    <s v="#N/A"/>
    <s v="Instructor"/>
    <x v="2"/>
    <x v="3"/>
    <d v="1899-12-30T00:30:00"/>
    <m/>
    <m/>
    <m/>
  </r>
  <r>
    <s v="PR"/>
    <s v="4. Dive Leader"/>
    <n v="20"/>
    <n v="30"/>
    <s v="Malta"/>
    <d v="2024-04-10T00:00:00"/>
    <s v="#N/A"/>
    <s v="Instructor"/>
    <x v="2"/>
    <x v="3"/>
    <d v="1899-12-30T00:30:00"/>
    <m/>
    <m/>
    <m/>
  </r>
  <r>
    <s v="PR"/>
    <s v="4. Dive Leader"/>
    <n v="25"/>
    <n v="28"/>
    <s v="Malta"/>
    <d v="2024-04-11T00:00:00"/>
    <s v="#N/A"/>
    <s v="Instructor"/>
    <x v="2"/>
    <x v="3"/>
    <d v="1899-12-30T00:28:00"/>
    <m/>
    <m/>
    <m/>
  </r>
  <r>
    <s v="PR"/>
    <s v="4. Dive Leader"/>
    <n v="30"/>
    <n v="26"/>
    <s v="Malta"/>
    <d v="2024-04-11T00:00:00"/>
    <s v="#N/A"/>
    <s v="Instructor"/>
    <x v="2"/>
    <x v="3"/>
    <d v="1899-12-30T00:26:00"/>
    <m/>
    <m/>
    <m/>
  </r>
  <r>
    <s v="PR"/>
    <s v="4. Dive Leader"/>
    <n v="25"/>
    <n v="30"/>
    <s v="Malta"/>
    <d v="2024-04-12T00:00:00"/>
    <s v="#N/A"/>
    <s v="Instructor"/>
    <x v="2"/>
    <x v="3"/>
    <d v="1899-12-30T00:30:00"/>
    <m/>
    <m/>
    <m/>
  </r>
  <r>
    <s v="PR"/>
    <s v="4. Dive Leader"/>
    <n v="30"/>
    <n v="25"/>
    <s v="Malta"/>
    <d v="2024-04-12T00:00:00"/>
    <s v="#N/A"/>
    <s v="Instructor"/>
    <x v="2"/>
    <x v="3"/>
    <d v="1899-12-30T00:25:00"/>
    <m/>
    <m/>
    <m/>
  </r>
  <r>
    <s v="PR"/>
    <s v="4. Dive Leader"/>
    <n v="30"/>
    <n v="45"/>
    <s v="Malta"/>
    <d v="2024-04-14T00:00:00"/>
    <s v="#N/A"/>
    <s v="Instructor"/>
    <x v="2"/>
    <x v="3"/>
    <d v="1899-12-30T00:45:00"/>
    <m/>
    <m/>
    <m/>
  </r>
  <r>
    <s v="PR"/>
    <s v="4. Dive Leader"/>
    <n v="30"/>
    <n v="45"/>
    <s v="Malta"/>
    <d v="2024-04-14T00:00:00"/>
    <s v="#N/A"/>
    <s v="Instructor"/>
    <x v="2"/>
    <x v="3"/>
    <d v="1899-12-30T00:45:00"/>
    <m/>
    <m/>
    <m/>
  </r>
  <r>
    <s v="PR"/>
    <s v="4. Dive Leader"/>
    <n v="5"/>
    <n v="90"/>
    <s v="Malta"/>
    <d v="2024-04-15T00:00:00"/>
    <s v="#N/A"/>
    <s v="Instructor"/>
    <x v="2"/>
    <x v="3"/>
    <d v="1899-12-30T01:30:00"/>
    <m/>
    <m/>
    <m/>
  </r>
  <r>
    <s v="PR"/>
    <s v="4. Dive Leader"/>
    <n v="5"/>
    <n v="90"/>
    <s v="Malta"/>
    <d v="2024-04-15T00:00:00"/>
    <s v="#N/A"/>
    <s v="Instructor"/>
    <x v="2"/>
    <x v="3"/>
    <d v="1899-12-30T01:30:00"/>
    <m/>
    <m/>
    <m/>
  </r>
  <r>
    <s v="PR"/>
    <s v="4. Dive Leader"/>
    <n v="10"/>
    <n v="40"/>
    <s v="Malta"/>
    <d v="2024-04-16T00:00:00"/>
    <s v="#N/A"/>
    <s v="Instructor"/>
    <x v="2"/>
    <x v="3"/>
    <d v="1899-12-30T00:40:00"/>
    <m/>
    <m/>
    <m/>
  </r>
  <r>
    <s v="PR"/>
    <s v="4. Dive Leader"/>
    <n v="10"/>
    <n v="40"/>
    <s v="Malta"/>
    <d v="2024-04-16T00:00:00"/>
    <s v="#N/A"/>
    <s v="Instructor"/>
    <x v="2"/>
    <x v="3"/>
    <d v="1899-12-30T00:40:00"/>
    <m/>
    <m/>
    <m/>
  </r>
  <r>
    <s v="PR"/>
    <s v="4. Dive Leader"/>
    <n v="15"/>
    <n v="30"/>
    <s v="Malta"/>
    <d v="2024-04-17T00:00:00"/>
    <s v="#N/A"/>
    <s v="Instructor"/>
    <x v="2"/>
    <x v="3"/>
    <d v="1899-12-30T00:30:00"/>
    <m/>
    <m/>
    <m/>
  </r>
  <r>
    <s v="PR"/>
    <s v="4. Dive Leader"/>
    <n v="20"/>
    <n v="30"/>
    <s v="Malta"/>
    <d v="2024-04-17T00:00:00"/>
    <s v="#N/A"/>
    <s v="Instructor"/>
    <x v="2"/>
    <x v="3"/>
    <d v="1899-12-30T00:30:00"/>
    <m/>
    <m/>
    <m/>
  </r>
  <r>
    <s v="PR"/>
    <s v="4. Dive Leader"/>
    <n v="20"/>
    <n v="28"/>
    <s v="Malta"/>
    <d v="2024-04-18T00:00:00"/>
    <s v="#N/A"/>
    <s v="Instructor"/>
    <x v="2"/>
    <x v="3"/>
    <d v="1899-12-30T00:28:00"/>
    <m/>
    <m/>
    <m/>
  </r>
  <r>
    <s v="PR"/>
    <s v="4. Dive Leader"/>
    <n v="20"/>
    <n v="26"/>
    <s v="Malta"/>
    <d v="2024-04-18T00:00:00"/>
    <s v="#N/A"/>
    <s v="Instructor"/>
    <x v="2"/>
    <x v="3"/>
    <d v="1899-12-30T00:26:00"/>
    <m/>
    <m/>
    <m/>
  </r>
  <r>
    <s v="PR"/>
    <s v="4. Dive Leader"/>
    <n v="30"/>
    <n v="30"/>
    <s v="Malta"/>
    <d v="2024-04-19T00:00:00"/>
    <s v="#N/A"/>
    <s v="Instructor"/>
    <x v="2"/>
    <x v="3"/>
    <d v="1899-12-30T00:30:00"/>
    <m/>
    <m/>
    <m/>
  </r>
  <r>
    <s v="PR"/>
    <s v="4. Dive Leader"/>
    <n v="20"/>
    <n v="45"/>
    <s v="Malta"/>
    <d v="2024-04-19T00:00:00"/>
    <s v="#N/A"/>
    <s v="Instructor"/>
    <x v="2"/>
    <x v="3"/>
    <d v="1899-12-30T00:45:00"/>
    <m/>
    <m/>
    <m/>
  </r>
  <r>
    <s v="DB"/>
    <s v="3. Sports Diver"/>
    <n v="9"/>
    <n v="40"/>
    <s v="Wraysbury"/>
    <d v="2024-04-18T00:00:00"/>
    <s v="#N/A"/>
    <s v="Recreation"/>
    <x v="1"/>
    <x v="3"/>
    <d v="1899-12-30T00:40:00"/>
    <m/>
    <m/>
    <m/>
  </r>
  <r>
    <s v="DB"/>
    <s v="3. Sports Diver"/>
    <n v="11.4"/>
    <n v="42"/>
    <s v="Wraysbury"/>
    <d v="2024-04-18T00:00:00"/>
    <s v="#N/A"/>
    <s v="Recreation"/>
    <x v="1"/>
    <x v="3"/>
    <d v="1899-12-30T00:42:00"/>
    <m/>
    <m/>
    <m/>
  </r>
  <r>
    <s v="IP"/>
    <s v="4. Dive Leader"/>
    <n v="9"/>
    <n v="40"/>
    <s v="Wraysbury"/>
    <d v="2024-04-18T00:00:00"/>
    <s v="#N/A"/>
    <s v="Recreation"/>
    <x v="1"/>
    <x v="3"/>
    <d v="1899-12-30T00:40:00"/>
    <m/>
    <m/>
    <m/>
  </r>
  <r>
    <s v="IP"/>
    <s v="4. Dive Leader"/>
    <n v="11.4"/>
    <n v="42"/>
    <s v="Wraysbury"/>
    <d v="2024-04-18T00:00:00"/>
    <s v="#N/A"/>
    <s v="Recreation"/>
    <x v="1"/>
    <x v="3"/>
    <d v="1899-12-30T00:42:00"/>
    <m/>
    <m/>
    <m/>
  </r>
  <r>
    <s v="DB"/>
    <s v="3. Sports Diver"/>
    <n v="15.1"/>
    <n v="103"/>
    <s v="Wraysbury"/>
    <d v="2024-04-25T00:00:00"/>
    <s v="#N/A"/>
    <s v="Recreation"/>
    <x v="1"/>
    <x v="3"/>
    <d v="1899-12-30T01:43:00"/>
    <m/>
    <m/>
    <m/>
  </r>
  <r>
    <s v="DB"/>
    <s v="3. Sports Diver"/>
    <n v="8.8000000000000007"/>
    <n v="47"/>
    <s v="Wraysbury"/>
    <d v="2024-04-25T00:00:00"/>
    <s v="#N/A"/>
    <s v="Recreation"/>
    <x v="1"/>
    <x v="3"/>
    <d v="1899-12-30T00:47:00"/>
    <m/>
    <m/>
    <m/>
  </r>
  <r>
    <s v="DB"/>
    <s v="3. Sports Diver"/>
    <n v="20.2"/>
    <n v="60"/>
    <s v="Guildenburg"/>
    <d v="2024-05-02T00:00:00"/>
    <s v="#N/A"/>
    <s v="Recreation"/>
    <x v="1"/>
    <x v="4"/>
    <d v="1899-12-30T01:00:00"/>
    <m/>
    <m/>
    <m/>
  </r>
  <r>
    <s v="DB"/>
    <s v="3. Sports Diver"/>
    <n v="10.199999999999999"/>
    <n v="65"/>
    <s v="Wraysbury"/>
    <d v="2024-05-09T00:00:00"/>
    <s v="#N/A"/>
    <s v="Recreation"/>
    <x v="1"/>
    <x v="4"/>
    <d v="1899-12-30T01:05:00"/>
    <m/>
    <m/>
    <m/>
  </r>
  <r>
    <s v="DB"/>
    <s v="3. Sports Diver"/>
    <n v="11"/>
    <n v="61"/>
    <s v="Wraysbury"/>
    <d v="2024-05-09T00:00:00"/>
    <s v="#N/A"/>
    <s v="Recreation"/>
    <x v="1"/>
    <x v="4"/>
    <d v="1899-12-30T01:01:00"/>
    <m/>
    <m/>
    <m/>
  </r>
  <r>
    <s v="PR"/>
    <s v="4. Dive Leader"/>
    <n v="8"/>
    <n v="20"/>
    <s v="Wraysbury"/>
    <d v="2024-05-19T00:00:00"/>
    <s v="#N/A"/>
    <s v="Training"/>
    <x v="1"/>
    <x v="4"/>
    <d v="1899-12-30T00:20:00"/>
    <m/>
    <m/>
    <m/>
  </r>
  <r>
    <s v="PR"/>
    <s v="4. Dive Leader"/>
    <n v="10"/>
    <n v="40"/>
    <s v="Wraysbury"/>
    <d v="2024-05-19T00:00:00"/>
    <s v="#N/A"/>
    <s v="Training"/>
    <x v="1"/>
    <x v="4"/>
    <d v="1899-12-30T00:40:00"/>
    <m/>
    <m/>
    <m/>
  </r>
  <r>
    <s v="PR"/>
    <s v="4. Dive Leader"/>
    <n v="12"/>
    <n v="40"/>
    <s v="Wraysbury"/>
    <d v="2024-05-19T00:00:00"/>
    <s v="#N/A"/>
    <s v="Training"/>
    <x v="1"/>
    <x v="4"/>
    <d v="1899-12-30T00:40:00"/>
    <m/>
    <m/>
    <m/>
  </r>
  <r>
    <s v="EK"/>
    <s v="2. Ocean Diver"/>
    <n v="8"/>
    <n v="20"/>
    <s v="Wraysbury"/>
    <d v="2024-05-19T00:00:00"/>
    <s v="#N/A"/>
    <s v="Training"/>
    <x v="1"/>
    <x v="4"/>
    <d v="1899-12-30T00:20:00"/>
    <m/>
    <m/>
    <m/>
  </r>
  <r>
    <s v="EK"/>
    <s v="2. Ocean Diver"/>
    <n v="10"/>
    <n v="40"/>
    <s v="Wraysbury"/>
    <d v="2024-05-19T00:00:00"/>
    <s v="#N/A"/>
    <s v="Training"/>
    <x v="1"/>
    <x v="4"/>
    <d v="1899-12-30T00:40:00"/>
    <m/>
    <m/>
    <m/>
  </r>
  <r>
    <s v="EK"/>
    <s v="2. Ocean Diver"/>
    <n v="12"/>
    <n v="40"/>
    <s v="Wraysbury"/>
    <d v="2024-05-19T00:00:00"/>
    <s v="#N/A"/>
    <s v="Training"/>
    <x v="1"/>
    <x v="4"/>
    <d v="1899-12-30T00:40:00"/>
    <m/>
    <m/>
    <m/>
  </r>
  <r>
    <s v="LK"/>
    <s v="2. Ocean Diver"/>
    <n v="8"/>
    <n v="20"/>
    <s v="Wraysbury"/>
    <d v="2024-05-19T00:00:00"/>
    <s v="#N/A"/>
    <s v="Training"/>
    <x v="1"/>
    <x v="4"/>
    <d v="1899-12-30T00:20:00"/>
    <m/>
    <m/>
    <m/>
  </r>
  <r>
    <s v="LK"/>
    <s v="2. Ocean Diver"/>
    <n v="10"/>
    <n v="40"/>
    <s v="Wraysbury"/>
    <d v="2024-05-19T00:00:00"/>
    <s v="#N/A"/>
    <s v="Training"/>
    <x v="1"/>
    <x v="4"/>
    <d v="1899-12-30T00:40:00"/>
    <m/>
    <m/>
    <m/>
  </r>
  <r>
    <s v="LK"/>
    <s v="2. Ocean Diver"/>
    <n v="12"/>
    <n v="40"/>
    <s v="Wraysbury"/>
    <d v="2024-05-19T00:00:00"/>
    <s v="#N/A"/>
    <s v="Training"/>
    <x v="1"/>
    <x v="4"/>
    <d v="1899-12-30T00:40:00"/>
    <m/>
    <m/>
    <m/>
  </r>
  <r>
    <s v="DB"/>
    <s v="3. Sports Diver"/>
    <n v="21"/>
    <n v="66"/>
    <s v="Bryza"/>
    <d v="2024-06-03T00:00:00"/>
    <s v="#N/A"/>
    <s v="Training"/>
    <x v="2"/>
    <x v="5"/>
    <d v="1899-12-30T01:06:00"/>
    <m/>
    <m/>
    <m/>
  </r>
  <r>
    <s v="DB"/>
    <s v="3. Sports Diver"/>
    <n v="36"/>
    <n v="31"/>
    <s v="Tralowiec"/>
    <d v="2024-06-04T00:00:00"/>
    <s v="Orka"/>
    <s v="Training"/>
    <x v="2"/>
    <x v="5"/>
    <d v="1899-12-30T00:31:00"/>
    <m/>
    <m/>
    <m/>
  </r>
  <r>
    <s v="DB"/>
    <s v="3. Sports Diver"/>
    <n v="9"/>
    <n v="61"/>
    <s v="Wicher"/>
    <d v="2024-06-04T00:00:00"/>
    <s v="Orka"/>
    <s v="Training"/>
    <x v="2"/>
    <x v="5"/>
    <d v="1899-12-30T01:01:00"/>
    <m/>
    <m/>
    <m/>
  </r>
  <r>
    <s v="DB"/>
    <s v="3. Sports Diver"/>
    <n v="17"/>
    <n v="55"/>
    <s v="Grozny"/>
    <d v="2024-06-05T00:00:00"/>
    <s v="Orka"/>
    <s v="Training"/>
    <x v="2"/>
    <x v="5"/>
    <d v="1899-12-30T00:55:00"/>
    <m/>
    <m/>
    <m/>
  </r>
  <r>
    <s v="DB"/>
    <s v="3. Sports Diver"/>
    <n v="9"/>
    <n v="42"/>
    <s v="Torpedo"/>
    <d v="2024-06-05T00:00:00"/>
    <s v="Orka"/>
    <s v="Training"/>
    <x v="2"/>
    <x v="5"/>
    <d v="1899-12-30T00:42:00"/>
    <m/>
    <m/>
    <m/>
  </r>
  <r>
    <s v="DB"/>
    <s v="3. Sports Diver"/>
    <n v="6"/>
    <n v="40"/>
    <s v="Lake Niedac"/>
    <d v="2024-06-08T00:00:00"/>
    <s v="#N/A"/>
    <s v="Training"/>
    <x v="2"/>
    <x v="5"/>
    <d v="1899-12-30T00:40:00"/>
    <m/>
    <m/>
    <m/>
  </r>
  <r>
    <s v="LMG"/>
    <s v="3. Sports Diver"/>
    <n v="18"/>
    <n v="26"/>
    <s v="Bryza"/>
    <d v="2024-06-03T00:00:00"/>
    <s v="Orka"/>
    <s v="Training"/>
    <x v="2"/>
    <x v="5"/>
    <d v="1899-12-30T00:26:00"/>
    <m/>
    <m/>
    <m/>
  </r>
  <r>
    <s v="LMG"/>
    <s v="3. Sports Diver"/>
    <n v="35"/>
    <n v="23"/>
    <s v="Tralowiec"/>
    <d v="2024-06-04T00:00:00"/>
    <s v="Orka"/>
    <s v="Training"/>
    <x v="2"/>
    <x v="5"/>
    <d v="1899-12-30T00:23:00"/>
    <m/>
    <m/>
    <m/>
  </r>
  <r>
    <s v="LMG"/>
    <s v="3. Sports Diver"/>
    <n v="10"/>
    <n v="47"/>
    <s v="Wicher"/>
    <d v="2024-06-04T00:00:00"/>
    <s v="Orka"/>
    <s v="Training"/>
    <x v="2"/>
    <x v="5"/>
    <d v="1899-12-30T00:47:00"/>
    <m/>
    <m/>
    <m/>
  </r>
  <r>
    <s v="LMG"/>
    <s v="3. Sports Diver"/>
    <n v="17"/>
    <n v="29"/>
    <s v="Grozny"/>
    <d v="2024-06-05T00:00:00"/>
    <s v="Orka"/>
    <s v="Training"/>
    <x v="2"/>
    <x v="5"/>
    <d v="1899-12-30T00:29:00"/>
    <m/>
    <m/>
    <m/>
  </r>
  <r>
    <s v="LMG"/>
    <s v="3. Sports Diver"/>
    <n v="8"/>
    <n v="48"/>
    <s v="Torpedo"/>
    <d v="2024-06-05T00:00:00"/>
    <s v="#N/A"/>
    <s v="Training"/>
    <x v="2"/>
    <x v="5"/>
    <d v="1899-12-30T00:48:00"/>
    <m/>
    <m/>
    <m/>
  </r>
  <r>
    <s v="PR"/>
    <s v="4. Dive Leader"/>
    <n v="8"/>
    <n v="60"/>
    <s v="Dhekelia Jetty"/>
    <d v="2024-06-03T00:00:00"/>
    <s v="#N/A"/>
    <s v="Training"/>
    <x v="2"/>
    <x v="5"/>
    <d v="1899-12-30T01:00:00"/>
    <m/>
    <m/>
    <m/>
  </r>
  <r>
    <s v="PR"/>
    <s v="4. Dive Leader"/>
    <n v="8"/>
    <n v="60"/>
    <s v="Dhekelia Jetty"/>
    <d v="2024-06-03T00:00:00"/>
    <s v="#N/A"/>
    <s v="Training"/>
    <x v="2"/>
    <x v="5"/>
    <d v="1899-12-30T01:00:00"/>
    <m/>
    <m/>
    <m/>
  </r>
  <r>
    <s v="PR"/>
    <s v="4. Dive Leader"/>
    <n v="9"/>
    <n v="50"/>
    <s v="Green Bay"/>
    <d v="2024-06-04T00:00:00"/>
    <s v="#N/A"/>
    <s v="Training"/>
    <x v="2"/>
    <x v="5"/>
    <d v="1899-12-30T00:50:00"/>
    <m/>
    <m/>
    <m/>
  </r>
  <r>
    <s v="PR"/>
    <s v="4. Dive Leader"/>
    <n v="12"/>
    <n v="45"/>
    <s v="Tunnels n Caves"/>
    <d v="2024-06-04T00:00:00"/>
    <s v="#N/A"/>
    <s v="Training"/>
    <x v="2"/>
    <x v="5"/>
    <d v="1899-12-30T00:45:00"/>
    <m/>
    <m/>
    <m/>
  </r>
  <r>
    <s v="PR"/>
    <s v="4. Dive Leader"/>
    <n v="35"/>
    <n v="45"/>
    <s v="Zenobia"/>
    <d v="2024-06-05T00:00:00"/>
    <s v="#N/A"/>
    <s v="Training"/>
    <x v="2"/>
    <x v="5"/>
    <d v="1899-12-30T00:45:00"/>
    <m/>
    <m/>
    <m/>
  </r>
  <r>
    <s v="PR"/>
    <s v="4. Dive Leader"/>
    <n v="30"/>
    <n v="40"/>
    <s v="Zenobia"/>
    <d v="2024-06-05T00:00:00"/>
    <s v="#N/A"/>
    <s v="Training"/>
    <x v="2"/>
    <x v="5"/>
    <d v="1899-12-30T00:40:00"/>
    <m/>
    <m/>
    <m/>
  </r>
  <r>
    <s v="PR"/>
    <s v="4. Dive Leader"/>
    <n v="35"/>
    <n v="40"/>
    <s v="Zenobia"/>
    <d v="2024-06-06T00:00:00"/>
    <s v="#N/A"/>
    <s v="Training"/>
    <x v="2"/>
    <x v="5"/>
    <d v="1899-12-30T00:40:00"/>
    <m/>
    <m/>
    <m/>
  </r>
  <r>
    <s v="PR"/>
    <s v="4. Dive Leader"/>
    <n v="30"/>
    <n v="45"/>
    <s v="Elpida"/>
    <d v="2024-06-06T00:00:00"/>
    <s v="#N/A"/>
    <s v="Training"/>
    <x v="2"/>
    <x v="5"/>
    <d v="1899-12-30T00:45:00"/>
    <m/>
    <m/>
    <m/>
  </r>
  <r>
    <s v="PR"/>
    <s v="4. Dive Leader"/>
    <n v="25"/>
    <n v="40"/>
    <s v="Kyrenia"/>
    <d v="2024-06-07T00:00:00"/>
    <s v="#N/A"/>
    <s v="Training"/>
    <x v="2"/>
    <x v="5"/>
    <d v="1899-12-30T00:40:00"/>
    <m/>
    <m/>
    <m/>
  </r>
  <r>
    <s v="PR"/>
    <s v="4. Dive Leader"/>
    <n v="20"/>
    <n v="60"/>
    <s v="Bat Caves"/>
    <d v="2024-06-07T00:00:00"/>
    <s v="#N/A"/>
    <s v="Training"/>
    <x v="2"/>
    <x v="5"/>
    <d v="1899-12-30T01:00:00"/>
    <m/>
    <m/>
    <m/>
  </r>
  <r>
    <s v="PR"/>
    <s v="4. Dive Leader"/>
    <n v="8"/>
    <n v="60"/>
    <s v="Dhekelia Jetty"/>
    <d v="2024-06-09T00:00:00"/>
    <s v="#N/A"/>
    <s v="Training"/>
    <x v="2"/>
    <x v="5"/>
    <d v="1899-12-30T01:00:00"/>
    <m/>
    <m/>
    <m/>
  </r>
  <r>
    <s v="PR"/>
    <s v="4. Dive Leader"/>
    <n v="30"/>
    <n v="45"/>
    <s v="Elpida"/>
    <d v="2024-06-09T00:00:00"/>
    <s v="#N/A"/>
    <s v="Training"/>
    <x v="2"/>
    <x v="5"/>
    <d v="1899-12-30T00:45:00"/>
    <m/>
    <m/>
    <m/>
  </r>
  <r>
    <s v="PR"/>
    <s v="4. Dive Leader"/>
    <n v="35"/>
    <n v="45"/>
    <s v="Zenobia"/>
    <d v="2024-06-10T00:00:00"/>
    <s v="#N/A"/>
    <s v="Training"/>
    <x v="2"/>
    <x v="5"/>
    <d v="1899-12-30T00:45:00"/>
    <m/>
    <m/>
    <m/>
  </r>
  <r>
    <s v="PR"/>
    <s v="4. Dive Leader"/>
    <n v="35"/>
    <n v="40"/>
    <s v="Zenobia"/>
    <d v="2024-06-10T00:00:00"/>
    <s v="#N/A"/>
    <s v="Training"/>
    <x v="2"/>
    <x v="5"/>
    <d v="1899-12-30T00:40:00"/>
    <m/>
    <m/>
    <m/>
  </r>
  <r>
    <s v="PR"/>
    <s v="4. Dive Leader"/>
    <n v="30"/>
    <n v="45"/>
    <s v="Chapel"/>
    <d v="2024-06-11T00:00:00"/>
    <s v="#N/A"/>
    <s v="Training"/>
    <x v="2"/>
    <x v="5"/>
    <d v="1899-12-30T00:45:00"/>
    <m/>
    <m/>
    <m/>
  </r>
  <r>
    <s v="PR"/>
    <s v="4. Dive Leader"/>
    <n v="12"/>
    <n v="40"/>
    <s v="Green Bay"/>
    <d v="2024-06-11T00:00:00"/>
    <s v="#N/A"/>
    <s v="Training"/>
    <x v="2"/>
    <x v="5"/>
    <d v="1899-12-30T00:40:00"/>
    <m/>
    <m/>
    <m/>
  </r>
  <r>
    <s v="PR"/>
    <s v="4. Dive Leader"/>
    <n v="30"/>
    <n v="40"/>
    <s v="Zenobia"/>
    <d v="2024-06-12T00:00:00"/>
    <s v="#N/A"/>
    <s v="Training"/>
    <x v="2"/>
    <x v="5"/>
    <d v="1899-12-30T00:40:00"/>
    <m/>
    <m/>
    <m/>
  </r>
  <r>
    <s v="PR"/>
    <s v="4. Dive Leader"/>
    <n v="30"/>
    <n v="35"/>
    <s v="Zenobia"/>
    <d v="2024-06-12T00:00:00"/>
    <s v="#N/A"/>
    <s v="Training"/>
    <x v="2"/>
    <x v="5"/>
    <d v="1899-12-30T00:35:00"/>
    <m/>
    <m/>
    <m/>
  </r>
  <r>
    <s v="PR"/>
    <s v="4. Dive Leader"/>
    <n v="10"/>
    <n v="45"/>
    <s v="Tunnels n Caves"/>
    <d v="2024-06-13T00:00:00"/>
    <s v="#N/A"/>
    <s v="Training"/>
    <x v="2"/>
    <x v="5"/>
    <d v="1899-12-30T00:45:00"/>
    <m/>
    <m/>
    <m/>
  </r>
  <r>
    <s v="PR"/>
    <s v="4. Dive Leader"/>
    <n v="10"/>
    <n v="45"/>
    <s v="Musan"/>
    <d v="2024-06-13T00:00:00"/>
    <s v="#N/A"/>
    <s v="Training"/>
    <x v="2"/>
    <x v="5"/>
    <d v="1899-12-30T00:45:00"/>
    <m/>
    <m/>
    <m/>
  </r>
  <r>
    <s v="DB"/>
    <s v="3. Sports Diver"/>
    <n v="20.6"/>
    <n v="85"/>
    <s v="Stoney Cove"/>
    <d v="2024-06-20T00:00:00"/>
    <s v="#N/A"/>
    <s v="Recreation"/>
    <x v="1"/>
    <x v="5"/>
    <d v="1899-12-30T01:25:00"/>
    <m/>
    <m/>
    <m/>
  </r>
  <r>
    <s v="DB"/>
    <s v="3. Sports Diver"/>
    <n v="34.9"/>
    <n v="71"/>
    <s v="Stoney Cove"/>
    <d v="2024-06-20T00:00:00"/>
    <s v="#N/A"/>
    <s v="Recreation"/>
    <x v="1"/>
    <x v="5"/>
    <d v="1899-12-30T01:11:00"/>
    <m/>
    <m/>
    <m/>
  </r>
  <r>
    <s v="DB"/>
    <s v="3. Sports Diver"/>
    <n v="9.4"/>
    <n v="28"/>
    <s v="Wraysbury"/>
    <d v="2024-06-27T00:00:00"/>
    <s v="#N/A"/>
    <s v="Training"/>
    <x v="1"/>
    <x v="5"/>
    <d v="1899-12-30T00:28:00"/>
    <m/>
    <m/>
    <m/>
  </r>
  <r>
    <s v="DB"/>
    <s v="3. Sports Diver"/>
    <n v="9"/>
    <n v="37"/>
    <s v="Wraysbury"/>
    <d v="2024-06-27T00:00:00"/>
    <s v="#N/A"/>
    <s v="Training"/>
    <x v="1"/>
    <x v="5"/>
    <d v="1899-12-30T00:37:00"/>
    <m/>
    <m/>
    <m/>
  </r>
  <r>
    <s v="DB"/>
    <s v="3. Sports Diver"/>
    <n v="10.3"/>
    <n v="26"/>
    <s v="Wraysbury"/>
    <d v="2024-06-27T00:00:00"/>
    <s v="#N/A"/>
    <s v="Training"/>
    <x v="1"/>
    <x v="5"/>
    <d v="1899-12-30T00:26:00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s v="#N/A"/>
    <e v="#N/A"/>
    <s v="#N/A"/>
    <s v="#N/A"/>
    <s v="#N/A"/>
    <s v="#N/A"/>
    <s v="#N/A"/>
    <s v="#N/A"/>
    <x v="3"/>
    <x v="6"/>
    <e v="#VALUE!"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  <r>
    <m/>
    <m/>
    <m/>
    <m/>
    <m/>
    <m/>
    <m/>
    <m/>
    <x v="0"/>
    <x v="0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2">
  <r>
    <x v="0"/>
    <x v="0"/>
    <m/>
    <m/>
    <m/>
    <s v=" "/>
    <m/>
    <m/>
    <m/>
    <m/>
    <m/>
  </r>
  <r>
    <x v="1"/>
    <x v="1"/>
    <n v="13.6"/>
    <n v="30"/>
    <s v="Portland Bill"/>
    <d v="2024-02-17T00:00:00"/>
    <s v="Ruislip Diver"/>
    <s v="Instructor"/>
    <s v="Branch-UK"/>
    <n v="2"/>
    <d v="1899-12-30T00:30:00"/>
  </r>
  <r>
    <x v="1"/>
    <x v="1"/>
    <n v="11.7"/>
    <n v="11"/>
    <s v="Portland Bill"/>
    <d v="2024-02-17T00:00:00"/>
    <s v="Ruislip Diver"/>
    <s v="Instructor"/>
    <s v="Branch-UK"/>
    <n v="2"/>
    <d v="1899-12-30T00:11:00"/>
  </r>
  <r>
    <x v="2"/>
    <x v="2"/>
    <n v="18"/>
    <n v="18"/>
    <s v="Stoney Cove"/>
    <d v="2024-02-15T00:00:00"/>
    <s v="#N/A"/>
    <s v="Training"/>
    <s v="Branch-UK"/>
    <n v="2"/>
    <d v="1899-12-30T00:18:00"/>
  </r>
  <r>
    <x v="2"/>
    <x v="2"/>
    <n v="17"/>
    <n v="17"/>
    <s v="Stoney Cove"/>
    <d v="2024-02-15T00:00:00"/>
    <s v="#N/A"/>
    <s v="Training"/>
    <s v="Branch-UK"/>
    <n v="2"/>
    <d v="1899-12-30T00:17:00"/>
  </r>
  <r>
    <x v="2"/>
    <x v="2"/>
    <n v="16"/>
    <n v="18"/>
    <s v="Stoney Cove"/>
    <d v="2024-02-15T00:00:00"/>
    <s v="#N/A"/>
    <s v="Training"/>
    <s v="Branch-UK"/>
    <n v="2"/>
    <d v="1899-12-30T00:18:00"/>
  </r>
  <r>
    <x v="3"/>
    <x v="2"/>
    <n v="18"/>
    <n v="18"/>
    <s v="Stoney Cove"/>
    <d v="2024-02-15T00:00:00"/>
    <s v="#N/A"/>
    <s v="Training"/>
    <s v="Branch-UK"/>
    <n v="2"/>
    <d v="1899-12-30T00:18:00"/>
  </r>
  <r>
    <x v="3"/>
    <x v="2"/>
    <n v="17"/>
    <n v="17"/>
    <s v="Stoney Cove"/>
    <d v="2024-02-15T00:00:00"/>
    <s v="#N/A"/>
    <s v="Training"/>
    <s v="Branch-UK"/>
    <n v="2"/>
    <d v="1899-12-30T00:17:00"/>
  </r>
  <r>
    <x v="3"/>
    <x v="2"/>
    <n v="16"/>
    <n v="18"/>
    <s v="Stoney Cove"/>
    <d v="2024-02-15T00:00:00"/>
    <s v="#N/A"/>
    <s v="Training"/>
    <s v="Branch-UK"/>
    <n v="2"/>
    <d v="1899-12-30T00:18:00"/>
  </r>
  <r>
    <x v="4"/>
    <x v="1"/>
    <n v="17.399999999999999"/>
    <n v="33"/>
    <s v="Stoney Cove"/>
    <d v="2024-02-15T00:00:00"/>
    <s v="#N/A"/>
    <s v="Training"/>
    <s v="Branch-UK"/>
    <n v="2"/>
    <d v="1899-12-30T00:33:00"/>
  </r>
  <r>
    <x v="4"/>
    <x v="1"/>
    <n v="17.5"/>
    <n v="56"/>
    <s v="KohTao TH"/>
    <d v="2024-03-20T00:00:00"/>
    <s v="#N/A"/>
    <s v="Recreation"/>
    <s v="Other-non-UK"/>
    <n v="3"/>
    <d v="1899-12-30T00:56:00"/>
  </r>
  <r>
    <x v="4"/>
    <x v="1"/>
    <n v="25.8"/>
    <n v="44"/>
    <s v="KohTao TH"/>
    <d v="2024-03-20T00:00:00"/>
    <s v="#N/A"/>
    <s v="Recreation"/>
    <s v="Other-non-UK"/>
    <n v="3"/>
    <d v="1899-12-30T00:44:00"/>
  </r>
  <r>
    <x v="4"/>
    <x v="1"/>
    <n v="9.9"/>
    <n v="49"/>
    <s v="KohTao TH"/>
    <d v="2024-03-20T00:00:00"/>
    <s v="#N/A"/>
    <s v="Recreation"/>
    <s v="Other-non-UK"/>
    <n v="3"/>
    <d v="1899-12-30T00:49:00"/>
  </r>
  <r>
    <x v="4"/>
    <x v="1"/>
    <n v="18.7"/>
    <n v="49"/>
    <s v="KohTao TH"/>
    <d v="2024-03-21T00:00:00"/>
    <s v="#N/A"/>
    <s v="Recreation"/>
    <s v="Other-non-UK"/>
    <n v="3"/>
    <d v="1899-12-30T00:49:00"/>
  </r>
  <r>
    <x v="4"/>
    <x v="1"/>
    <n v="9.8000000000000007"/>
    <n v="62"/>
    <s v="KohTao TH"/>
    <d v="2024-03-21T00:00:00"/>
    <s v="#N/A"/>
    <s v="Recreation"/>
    <s v="Other-non-UK"/>
    <n v="3"/>
    <d v="1899-12-30T01:02:00"/>
  </r>
  <r>
    <x v="4"/>
    <x v="1"/>
    <n v="25.6"/>
    <n v="48"/>
    <s v="KohTao TH"/>
    <d v="2024-03-22T00:00:00"/>
    <s v="#N/A"/>
    <s v="Recreation"/>
    <s v="Other-non-UK"/>
    <n v="3"/>
    <d v="1899-12-30T00:48:00"/>
  </r>
  <r>
    <x v="4"/>
    <x v="1"/>
    <n v="30.9"/>
    <n v="39"/>
    <s v="KohTao TH"/>
    <d v="2024-03-22T00:00:00"/>
    <s v="#N/A"/>
    <s v="Recreation"/>
    <s v="Other-non-UK"/>
    <n v="3"/>
    <d v="1899-12-30T00:39:00"/>
  </r>
  <r>
    <x v="4"/>
    <x v="1"/>
    <n v="26.1"/>
    <n v="42"/>
    <s v="KohTao TH"/>
    <d v="2024-03-23T00:00:00"/>
    <s v="#N/A"/>
    <s v="Recreation"/>
    <s v="Other-non-UK"/>
    <n v="3"/>
    <d v="1899-12-30T00:42:00"/>
  </r>
  <r>
    <x v="4"/>
    <x v="1"/>
    <n v="27.3"/>
    <n v="39"/>
    <s v="KohTao TH"/>
    <d v="2024-03-23T00:00:00"/>
    <s v="#N/A"/>
    <s v="Recreation"/>
    <s v="Other-non-UK"/>
    <n v="3"/>
    <d v="1899-12-30T00:39:00"/>
  </r>
  <r>
    <x v="4"/>
    <x v="1"/>
    <n v="14.8"/>
    <n v="55"/>
    <s v="KohTao TH"/>
    <d v="2024-03-24T00:00:00"/>
    <s v="#N/A"/>
    <s v="Recreation"/>
    <s v="Other-non-UK"/>
    <n v="3"/>
    <d v="1899-12-30T00:55:00"/>
  </r>
  <r>
    <x v="4"/>
    <x v="1"/>
    <n v="14.1"/>
    <n v="60"/>
    <s v="KohTao TH"/>
    <d v="2024-03-24T00:00:00"/>
    <s v="#N/A"/>
    <s v="Recreation"/>
    <s v="Other-non-UK"/>
    <n v="3"/>
    <d v="1899-12-30T01:00:00"/>
  </r>
  <r>
    <x v="4"/>
    <x v="1"/>
    <n v="14.8"/>
    <n v="64"/>
    <s v="KohTao TH"/>
    <d v="2024-03-24T00:00:00"/>
    <s v="#N/A"/>
    <s v="Recreation"/>
    <s v="Other-non-UK"/>
    <n v="3"/>
    <d v="1899-12-30T01:04:00"/>
  </r>
  <r>
    <x v="4"/>
    <x v="1"/>
    <n v="16.399999999999999"/>
    <n v="60"/>
    <s v="KohTao TH"/>
    <d v="2024-03-24T00:00:00"/>
    <s v="#N/A"/>
    <s v="Recreation"/>
    <s v="Other-non-UK"/>
    <n v="3"/>
    <d v="1899-12-30T01:00:00"/>
  </r>
  <r>
    <x v="4"/>
    <x v="1"/>
    <n v="21.1"/>
    <n v="49"/>
    <s v="KohTao TH"/>
    <d v="2024-03-24T00:00:00"/>
    <s v="#N/A"/>
    <s v="Recreation"/>
    <s v="Other-non-UK"/>
    <n v="3"/>
    <d v="1899-12-30T00:49:00"/>
  </r>
  <r>
    <x v="4"/>
    <x v="1"/>
    <n v="27"/>
    <n v="43"/>
    <s v="KohTao TH"/>
    <d v="2024-03-25T00:00:00"/>
    <s v="#N/A"/>
    <s v="Recreation"/>
    <s v="Other-non-UK"/>
    <n v="3"/>
    <d v="1899-12-30T00:43:00"/>
  </r>
  <r>
    <x v="4"/>
    <x v="1"/>
    <n v="20.100000000000001"/>
    <n v="60"/>
    <s v="KohTao TH"/>
    <d v="2024-03-25T00:00:00"/>
    <s v="#N/A"/>
    <s v="Recreation"/>
    <s v="Other-non-UK"/>
    <n v="3"/>
    <d v="1899-12-30T01:00:00"/>
  </r>
  <r>
    <x v="4"/>
    <x v="1"/>
    <n v="16.600000000000001"/>
    <n v="58"/>
    <s v="KohTao TH"/>
    <d v="2024-03-26T00:00:00"/>
    <s v="#N/A"/>
    <s v="Recreation"/>
    <s v="Other-non-UK"/>
    <n v="3"/>
    <d v="1899-12-30T00:58:00"/>
  </r>
  <r>
    <x v="4"/>
    <x v="1"/>
    <n v="9.8000000000000007"/>
    <n v="62"/>
    <s v="KohTao TH"/>
    <d v="2024-03-26T00:00:00"/>
    <s v="#N/A"/>
    <s v="Recreation"/>
    <s v="Other-non-UK"/>
    <n v="3"/>
    <d v="1899-12-30T01:02:00"/>
  </r>
  <r>
    <x v="4"/>
    <x v="1"/>
    <n v="12.2"/>
    <n v="50"/>
    <s v="KohTao TH"/>
    <d v="2024-03-27T00:00:00"/>
    <s v="#N/A"/>
    <s v="Recreation"/>
    <s v="Other-non-UK"/>
    <n v="3"/>
    <d v="1899-12-30T00:50:00"/>
  </r>
  <r>
    <x v="4"/>
    <x v="1"/>
    <n v="18"/>
    <n v="51"/>
    <s v="KohTao TH"/>
    <d v="2024-03-27T00:00:00"/>
    <s v="#N/A"/>
    <s v="Recreation"/>
    <s v="Other-non-UK"/>
    <n v="3"/>
    <d v="1899-12-30T00:51:00"/>
  </r>
  <r>
    <x v="4"/>
    <x v="1"/>
    <n v="30.7"/>
    <n v="44"/>
    <s v="KohTao TH"/>
    <d v="2024-03-28T00:00:00"/>
    <s v="#N/A"/>
    <s v="Recreation"/>
    <s v="Other-non-UK"/>
    <n v="3"/>
    <d v="1899-12-30T00:44:00"/>
  </r>
  <r>
    <x v="4"/>
    <x v="1"/>
    <n v="21.6"/>
    <n v="57"/>
    <s v="KohTao TH"/>
    <d v="2024-03-28T00:00:00"/>
    <s v="#N/A"/>
    <s v="Recreation"/>
    <s v="Other-non-UK"/>
    <n v="3"/>
    <d v="1899-12-30T00:57:00"/>
  </r>
  <r>
    <x v="4"/>
    <x v="1"/>
    <n v="17.8"/>
    <n v="52"/>
    <s v="KohTao TH"/>
    <d v="2024-03-28T00:00:00"/>
    <s v="#N/A"/>
    <s v="Recreation"/>
    <s v="Other-non-UK"/>
    <n v="3"/>
    <d v="1899-12-30T00:52:00"/>
  </r>
  <r>
    <x v="4"/>
    <x v="1"/>
    <n v="27.1"/>
    <n v="46"/>
    <s v="KohTao TH"/>
    <d v="2024-03-29T00:00:00"/>
    <s v="#N/A"/>
    <s v="Recreation"/>
    <s v="Other-non-UK"/>
    <n v="3"/>
    <d v="1899-12-30T00:46:00"/>
  </r>
  <r>
    <x v="4"/>
    <x v="1"/>
    <n v="29.3"/>
    <n v="48"/>
    <s v="KohTao TH"/>
    <d v="2024-03-29T00:00:00"/>
    <s v="#N/A"/>
    <s v="Recreation"/>
    <s v="Other-non-UK"/>
    <n v="3"/>
    <d v="1899-12-30T00:48:00"/>
  </r>
  <r>
    <x v="4"/>
    <x v="1"/>
    <n v="18.7"/>
    <n v="50"/>
    <s v="KohTao TH"/>
    <d v="2024-03-30T00:00:00"/>
    <s v="#N/A"/>
    <s v="Recreation"/>
    <s v="Other-non-UK"/>
    <n v="3"/>
    <d v="1899-12-30T00:50:00"/>
  </r>
  <r>
    <x v="4"/>
    <x v="1"/>
    <n v="23.8"/>
    <n v="46"/>
    <s v="KohTao TH"/>
    <d v="2024-03-30T00:00:00"/>
    <s v="#N/A"/>
    <s v="Recreation"/>
    <s v="Other-non-UK"/>
    <n v="3"/>
    <d v="1899-12-30T00:46:00"/>
  </r>
  <r>
    <x v="4"/>
    <x v="1"/>
    <n v="13.4"/>
    <n v="60"/>
    <s v="KohTao TH"/>
    <d v="2024-03-30T00:00:00"/>
    <s v="#N/A"/>
    <s v="Recreation"/>
    <s v="Other-non-UK"/>
    <n v="3"/>
    <d v="1899-12-30T01:00:00"/>
  </r>
  <r>
    <x v="4"/>
    <x v="1"/>
    <n v="9.4"/>
    <n v="61"/>
    <s v="KohTao TH"/>
    <d v="2024-03-30T00:00:00"/>
    <s v="#N/A"/>
    <s v="Recreation"/>
    <s v="Other-non-UK"/>
    <n v="3"/>
    <d v="1899-12-30T01:01:00"/>
  </r>
  <r>
    <x v="2"/>
    <x v="2"/>
    <n v="7.4"/>
    <n v="40"/>
    <s v="Stoney Cove"/>
    <d v="2024-03-02T00:00:00"/>
    <s v="#N/A"/>
    <s v="Recreation"/>
    <s v="Branch-UK"/>
    <n v="3"/>
    <d v="1899-12-30T00:40:00"/>
  </r>
  <r>
    <x v="2"/>
    <x v="2"/>
    <n v="13.3"/>
    <n v="36"/>
    <s v="Stoney Cove"/>
    <d v="2024-03-02T00:00:00"/>
    <s v="#N/A"/>
    <s v="Recreation"/>
    <s v="Branch-UK"/>
    <n v="3"/>
    <d v="1899-12-30T00:36:00"/>
  </r>
  <r>
    <x v="3"/>
    <x v="2"/>
    <n v="7.2"/>
    <n v="41"/>
    <s v="Stoney Cove"/>
    <d v="2024-03-02T00:00:00"/>
    <s v="#N/A"/>
    <s v="Recreation"/>
    <s v="Branch-UK"/>
    <n v="3"/>
    <d v="1899-12-30T00:41:00"/>
  </r>
  <r>
    <x v="3"/>
    <x v="2"/>
    <n v="12"/>
    <n v="30"/>
    <s v="Stoney Cove"/>
    <d v="2024-03-02T00:00:00"/>
    <s v="#N/A"/>
    <s v="Recreation"/>
    <s v="Branch-UK"/>
    <n v="3"/>
    <d v="1899-12-30T00:30:00"/>
  </r>
  <r>
    <x v="4"/>
    <x v="1"/>
    <n v="11.2"/>
    <n v="83"/>
    <s v="Wraysbury"/>
    <d v="2024-04-11T00:00:00"/>
    <s v="#N/A"/>
    <s v="Recreation"/>
    <s v="Branch-UK"/>
    <n v="4"/>
    <d v="1899-12-30T01:23:00"/>
  </r>
  <r>
    <x v="4"/>
    <x v="1"/>
    <n v="8.4"/>
    <n v="80"/>
    <s v="Wraysbury"/>
    <d v="2024-04-11T00:00:00"/>
    <s v="#N/A"/>
    <s v="Recreation"/>
    <s v="Branch-UK"/>
    <n v="4"/>
    <d v="1899-12-30T01:20:00"/>
  </r>
  <r>
    <x v="5"/>
    <x v="2"/>
    <n v="30"/>
    <n v="45"/>
    <s v="Malta"/>
    <d v="2024-04-06T00:00:00"/>
    <s v="#N/A"/>
    <s v="Instructor"/>
    <s v="Other-non-UK"/>
    <n v="4"/>
    <d v="1899-12-30T00:45:00"/>
  </r>
  <r>
    <x v="5"/>
    <x v="2"/>
    <n v="25"/>
    <n v="45"/>
    <s v="Malta"/>
    <d v="2024-04-06T00:00:00"/>
    <s v="#N/A"/>
    <s v="Instructor"/>
    <s v="Other-non-UK"/>
    <n v="4"/>
    <d v="1899-12-30T00:45:00"/>
  </r>
  <r>
    <x v="5"/>
    <x v="2"/>
    <n v="20"/>
    <n v="45"/>
    <s v="Malta"/>
    <d v="2024-04-06T00:00:00"/>
    <s v="#N/A"/>
    <s v="Instructor"/>
    <s v="Other-non-UK"/>
    <n v="4"/>
    <d v="1899-12-30T00:45:00"/>
  </r>
  <r>
    <x v="5"/>
    <x v="2"/>
    <n v="30"/>
    <n v="45"/>
    <s v="Malta"/>
    <d v="2024-04-07T00:00:00"/>
    <s v="#N/A"/>
    <s v="Instructor"/>
    <s v="Other-non-UK"/>
    <n v="4"/>
    <d v="1899-12-30T00:45:00"/>
  </r>
  <r>
    <x v="5"/>
    <x v="2"/>
    <n v="20"/>
    <n v="45"/>
    <s v="Malta"/>
    <d v="2024-04-07T00:00:00"/>
    <s v="#N/A"/>
    <s v="Instructor"/>
    <s v="Other-non-UK"/>
    <n v="4"/>
    <d v="1899-12-30T00:45:00"/>
  </r>
  <r>
    <x v="5"/>
    <x v="2"/>
    <n v="15"/>
    <n v="45"/>
    <s v="Malta"/>
    <d v="2024-04-07T00:00:00"/>
    <s v="#N/A"/>
    <s v="Instructor"/>
    <s v="Other-non-UK"/>
    <n v="4"/>
    <d v="1899-12-30T00:45:00"/>
  </r>
  <r>
    <x v="5"/>
    <x v="2"/>
    <n v="5"/>
    <n v="90"/>
    <s v="Malta"/>
    <d v="2024-04-08T00:00:00"/>
    <s v="#N/A"/>
    <s v="Instructor"/>
    <s v="Other-non-UK"/>
    <n v="4"/>
    <d v="1899-12-30T01:30:00"/>
  </r>
  <r>
    <x v="5"/>
    <x v="2"/>
    <n v="5"/>
    <n v="90"/>
    <s v="Malta"/>
    <d v="2024-04-08T00:00:00"/>
    <s v="#N/A"/>
    <s v="Instructor"/>
    <s v="Other-non-UK"/>
    <n v="4"/>
    <d v="1899-12-30T01:30:00"/>
  </r>
  <r>
    <x v="5"/>
    <x v="2"/>
    <n v="10"/>
    <n v="55"/>
    <s v="Malta"/>
    <d v="2024-04-08T00:00:00"/>
    <s v="#N/A"/>
    <s v="Instructor"/>
    <s v="Other-non-UK"/>
    <n v="4"/>
    <d v="1899-12-30T00:55:00"/>
  </r>
  <r>
    <x v="5"/>
    <x v="2"/>
    <n v="15"/>
    <n v="45"/>
    <s v="Malta"/>
    <d v="2024-04-09T00:00:00"/>
    <s v="#N/A"/>
    <s v="Instructor"/>
    <s v="Other-non-UK"/>
    <n v="4"/>
    <d v="1899-12-30T00:45:00"/>
  </r>
  <r>
    <x v="5"/>
    <x v="2"/>
    <n v="15"/>
    <n v="45"/>
    <s v="Malta"/>
    <d v="2024-04-09T00:00:00"/>
    <s v="#N/A"/>
    <s v="Instructor"/>
    <s v="Other-non-UK"/>
    <n v="4"/>
    <d v="1899-12-30T00:45:00"/>
  </r>
  <r>
    <x v="5"/>
    <x v="2"/>
    <n v="15"/>
    <n v="45"/>
    <s v="Malta"/>
    <d v="2024-04-09T00:00:00"/>
    <s v="#N/A"/>
    <s v="Instructor"/>
    <s v="Other-non-UK"/>
    <n v="4"/>
    <d v="1899-12-30T00:45:00"/>
  </r>
  <r>
    <x v="5"/>
    <x v="2"/>
    <n v="16"/>
    <n v="30"/>
    <s v="Malta"/>
    <d v="2024-04-10T00:00:00"/>
    <s v="#N/A"/>
    <s v="Instructor"/>
    <s v="Other-non-UK"/>
    <n v="4"/>
    <d v="1899-12-30T00:30:00"/>
  </r>
  <r>
    <x v="5"/>
    <x v="2"/>
    <n v="20"/>
    <n v="30"/>
    <s v="Malta"/>
    <d v="2024-04-10T00:00:00"/>
    <s v="#N/A"/>
    <s v="Instructor"/>
    <s v="Other-non-UK"/>
    <n v="4"/>
    <d v="1899-12-30T00:30:00"/>
  </r>
  <r>
    <x v="5"/>
    <x v="2"/>
    <n v="25"/>
    <n v="28"/>
    <s v="Malta"/>
    <d v="2024-04-11T00:00:00"/>
    <s v="#N/A"/>
    <s v="Instructor"/>
    <s v="Other-non-UK"/>
    <n v="4"/>
    <d v="1899-12-30T00:28:00"/>
  </r>
  <r>
    <x v="5"/>
    <x v="2"/>
    <n v="30"/>
    <n v="26"/>
    <s v="Malta"/>
    <d v="2024-04-11T00:00:00"/>
    <s v="#N/A"/>
    <s v="Instructor"/>
    <s v="Other-non-UK"/>
    <n v="4"/>
    <d v="1899-12-30T00:26:00"/>
  </r>
  <r>
    <x v="5"/>
    <x v="2"/>
    <n v="25"/>
    <n v="30"/>
    <s v="Malta"/>
    <d v="2024-04-12T00:00:00"/>
    <s v="#N/A"/>
    <s v="Instructor"/>
    <s v="Other-non-UK"/>
    <n v="4"/>
    <d v="1899-12-30T00:30:00"/>
  </r>
  <r>
    <x v="5"/>
    <x v="2"/>
    <n v="30"/>
    <n v="25"/>
    <s v="Malta"/>
    <d v="2024-04-12T00:00:00"/>
    <s v="#N/A"/>
    <s v="Instructor"/>
    <s v="Other-non-UK"/>
    <n v="4"/>
    <d v="1899-12-30T00:25:00"/>
  </r>
  <r>
    <x v="5"/>
    <x v="2"/>
    <n v="30"/>
    <n v="45"/>
    <s v="Malta"/>
    <d v="2024-04-14T00:00:00"/>
    <s v="#N/A"/>
    <s v="Instructor"/>
    <s v="Other-non-UK"/>
    <n v="4"/>
    <d v="1899-12-30T00:45:00"/>
  </r>
  <r>
    <x v="5"/>
    <x v="2"/>
    <n v="30"/>
    <n v="45"/>
    <s v="Malta"/>
    <d v="2024-04-14T00:00:00"/>
    <s v="#N/A"/>
    <s v="Instructor"/>
    <s v="Other-non-UK"/>
    <n v="4"/>
    <d v="1899-12-30T00:45:00"/>
  </r>
  <r>
    <x v="5"/>
    <x v="2"/>
    <n v="5"/>
    <n v="90"/>
    <s v="Malta"/>
    <d v="2024-04-15T00:00:00"/>
    <s v="#N/A"/>
    <s v="Instructor"/>
    <s v="Other-non-UK"/>
    <n v="4"/>
    <d v="1899-12-30T01:30:00"/>
  </r>
  <r>
    <x v="5"/>
    <x v="2"/>
    <n v="5"/>
    <n v="90"/>
    <s v="Malta"/>
    <d v="2024-04-15T00:00:00"/>
    <s v="#N/A"/>
    <s v="Instructor"/>
    <s v="Other-non-UK"/>
    <n v="4"/>
    <d v="1899-12-30T01:30:00"/>
  </r>
  <r>
    <x v="5"/>
    <x v="2"/>
    <n v="10"/>
    <n v="40"/>
    <s v="Malta"/>
    <d v="2024-04-16T00:00:00"/>
    <s v="#N/A"/>
    <s v="Instructor"/>
    <s v="Other-non-UK"/>
    <n v="4"/>
    <d v="1899-12-30T00:40:00"/>
  </r>
  <r>
    <x v="5"/>
    <x v="2"/>
    <n v="10"/>
    <n v="40"/>
    <s v="Malta"/>
    <d v="2024-04-16T00:00:00"/>
    <s v="#N/A"/>
    <s v="Instructor"/>
    <s v="Other-non-UK"/>
    <n v="4"/>
    <d v="1899-12-30T00:40:00"/>
  </r>
  <r>
    <x v="5"/>
    <x v="2"/>
    <n v="15"/>
    <n v="30"/>
    <s v="Malta"/>
    <d v="2024-04-17T00:00:00"/>
    <s v="#N/A"/>
    <s v="Instructor"/>
    <s v="Other-non-UK"/>
    <n v="4"/>
    <d v="1899-12-30T00:30:00"/>
  </r>
  <r>
    <x v="5"/>
    <x v="2"/>
    <n v="20"/>
    <n v="30"/>
    <s v="Malta"/>
    <d v="2024-04-17T00:00:00"/>
    <s v="#N/A"/>
    <s v="Instructor"/>
    <s v="Other-non-UK"/>
    <n v="4"/>
    <d v="1899-12-30T00:30:00"/>
  </r>
  <r>
    <x v="5"/>
    <x v="2"/>
    <n v="20"/>
    <n v="28"/>
    <s v="Malta"/>
    <d v="2024-04-18T00:00:00"/>
    <s v="#N/A"/>
    <s v="Instructor"/>
    <s v="Other-non-UK"/>
    <n v="4"/>
    <d v="1899-12-30T00:28:00"/>
  </r>
  <r>
    <x v="5"/>
    <x v="2"/>
    <n v="20"/>
    <n v="26"/>
    <s v="Malta"/>
    <d v="2024-04-18T00:00:00"/>
    <s v="#N/A"/>
    <s v="Instructor"/>
    <s v="Other-non-UK"/>
    <n v="4"/>
    <d v="1899-12-30T00:26:00"/>
  </r>
  <r>
    <x v="5"/>
    <x v="2"/>
    <n v="30"/>
    <n v="30"/>
    <s v="Malta"/>
    <d v="2024-04-19T00:00:00"/>
    <s v="#N/A"/>
    <s v="Instructor"/>
    <s v="Other-non-UK"/>
    <n v="4"/>
    <d v="1899-12-30T00:30:00"/>
  </r>
  <r>
    <x v="5"/>
    <x v="2"/>
    <n v="20"/>
    <n v="45"/>
    <s v="Malta"/>
    <d v="2024-04-19T00:00:00"/>
    <s v="#N/A"/>
    <s v="Instructor"/>
    <s v="Other-non-UK"/>
    <n v="4"/>
    <d v="1899-12-30T00:45:00"/>
  </r>
  <r>
    <x v="4"/>
    <x v="1"/>
    <n v="9"/>
    <n v="40"/>
    <s v="Wraysbury"/>
    <d v="2024-04-18T00:00:00"/>
    <s v="#N/A"/>
    <s v="Recreation"/>
    <s v="Branch-UK"/>
    <n v="4"/>
    <d v="1899-12-30T00:40:00"/>
  </r>
  <r>
    <x v="4"/>
    <x v="1"/>
    <n v="11.4"/>
    <n v="42"/>
    <s v="Wraysbury"/>
    <d v="2024-04-18T00:00:00"/>
    <s v="#N/A"/>
    <s v="Recreation"/>
    <s v="Branch-UK"/>
    <n v="4"/>
    <d v="1899-12-30T00:42:00"/>
  </r>
  <r>
    <x v="6"/>
    <x v="2"/>
    <n v="9"/>
    <n v="40"/>
    <s v="Wraysbury"/>
    <d v="2024-04-18T00:00:00"/>
    <s v="#N/A"/>
    <s v="Recreation"/>
    <s v="Branch-UK"/>
    <n v="4"/>
    <d v="1899-12-30T00:40:00"/>
  </r>
  <r>
    <x v="6"/>
    <x v="2"/>
    <n v="11.4"/>
    <n v="42"/>
    <s v="Wraysbury"/>
    <d v="2024-04-18T00:00:00"/>
    <s v="#N/A"/>
    <s v="Recreation"/>
    <s v="Branch-UK"/>
    <n v="4"/>
    <d v="1899-12-30T00:42:00"/>
  </r>
  <r>
    <x v="4"/>
    <x v="1"/>
    <n v="15.1"/>
    <n v="103"/>
    <s v="Wraysbury"/>
    <d v="2024-04-25T00:00:00"/>
    <s v="#N/A"/>
    <s v="Recreation"/>
    <s v="Branch-UK"/>
    <n v="4"/>
    <d v="1899-12-30T01:43:00"/>
  </r>
  <r>
    <x v="4"/>
    <x v="1"/>
    <n v="8.8000000000000007"/>
    <n v="47"/>
    <s v="Wraysbury"/>
    <d v="2024-04-25T00:00:00"/>
    <s v="#N/A"/>
    <s v="Recreation"/>
    <s v="Branch-UK"/>
    <n v="4"/>
    <d v="1899-12-30T00:47:00"/>
  </r>
  <r>
    <x v="4"/>
    <x v="1"/>
    <n v="20.2"/>
    <n v="60"/>
    <s v="Guildenburg"/>
    <d v="2024-05-02T00:00:00"/>
    <s v="#N/A"/>
    <s v="Recreation"/>
    <s v="Branch-UK"/>
    <n v="5"/>
    <d v="1899-12-30T01:00:00"/>
  </r>
  <r>
    <x v="4"/>
    <x v="1"/>
    <n v="10.199999999999999"/>
    <n v="65"/>
    <s v="Wraysbury"/>
    <d v="2024-05-09T00:00:00"/>
    <s v="#N/A"/>
    <s v="Recreation"/>
    <s v="Branch-UK"/>
    <n v="5"/>
    <d v="1899-12-30T01:05:00"/>
  </r>
  <r>
    <x v="4"/>
    <x v="1"/>
    <n v="11"/>
    <n v="61"/>
    <s v="Wraysbury"/>
    <d v="2024-05-09T00:00:00"/>
    <s v="#N/A"/>
    <s v="Recreation"/>
    <s v="Branch-UK"/>
    <n v="5"/>
    <d v="1899-12-30T01:01:00"/>
  </r>
  <r>
    <x v="5"/>
    <x v="2"/>
    <n v="8"/>
    <n v="20"/>
    <s v="Wraysbury"/>
    <d v="2024-05-19T00:00:00"/>
    <s v="#N/A"/>
    <s v="Training"/>
    <s v="Branch-UK"/>
    <n v="5"/>
    <d v="1899-12-30T00:20:00"/>
  </r>
  <r>
    <x v="5"/>
    <x v="2"/>
    <n v="10"/>
    <n v="40"/>
    <s v="Wraysbury"/>
    <d v="2024-05-19T00:00:00"/>
    <s v="#N/A"/>
    <s v="Training"/>
    <s v="Branch-UK"/>
    <n v="5"/>
    <d v="1899-12-30T00:40:00"/>
  </r>
  <r>
    <x v="5"/>
    <x v="2"/>
    <n v="12"/>
    <n v="40"/>
    <s v="Wraysbury"/>
    <d v="2024-05-19T00:00:00"/>
    <s v="#N/A"/>
    <s v="Training"/>
    <s v="Branch-UK"/>
    <n v="5"/>
    <d v="1899-12-30T00:40:00"/>
  </r>
  <r>
    <x v="7"/>
    <x v="3"/>
    <n v="8"/>
    <n v="20"/>
    <s v="Wraysbury"/>
    <d v="2024-05-19T00:00:00"/>
    <s v="#N/A"/>
    <s v="Training"/>
    <s v="Branch-UK"/>
    <n v="5"/>
    <d v="1899-12-30T00:20:00"/>
  </r>
  <r>
    <x v="7"/>
    <x v="3"/>
    <n v="10"/>
    <n v="40"/>
    <s v="Wraysbury"/>
    <d v="2024-05-19T00:00:00"/>
    <s v="#N/A"/>
    <s v="Training"/>
    <s v="Branch-UK"/>
    <n v="5"/>
    <d v="1899-12-30T00:40:00"/>
  </r>
  <r>
    <x v="7"/>
    <x v="3"/>
    <n v="12"/>
    <n v="40"/>
    <s v="Wraysbury"/>
    <d v="2024-05-19T00:00:00"/>
    <s v="#N/A"/>
    <s v="Training"/>
    <s v="Branch-UK"/>
    <n v="5"/>
    <d v="1899-12-30T00:40:00"/>
  </r>
  <r>
    <x v="8"/>
    <x v="3"/>
    <n v="8"/>
    <n v="20"/>
    <s v="Wraysbury"/>
    <d v="2024-05-19T00:00:00"/>
    <s v="#N/A"/>
    <s v="Training"/>
    <s v="Branch-UK"/>
    <n v="5"/>
    <d v="1899-12-30T00:20:00"/>
  </r>
  <r>
    <x v="8"/>
    <x v="3"/>
    <n v="10"/>
    <n v="40"/>
    <s v="Wraysbury"/>
    <d v="2024-05-19T00:00:00"/>
    <s v="#N/A"/>
    <s v="Training"/>
    <s v="Branch-UK"/>
    <n v="5"/>
    <d v="1899-12-30T00:40:00"/>
  </r>
  <r>
    <x v="8"/>
    <x v="3"/>
    <n v="12"/>
    <n v="40"/>
    <s v="Wraysbury"/>
    <d v="2024-05-19T00:00:00"/>
    <s v="#N/A"/>
    <s v="Training"/>
    <s v="Branch-UK"/>
    <n v="5"/>
    <d v="1899-12-30T00:40:00"/>
  </r>
  <r>
    <x v="4"/>
    <x v="1"/>
    <n v="21"/>
    <n v="66"/>
    <s v="Bryza"/>
    <d v="2024-06-03T00:00:00"/>
    <s v="#N/A"/>
    <s v="Training"/>
    <s v="Other-non-UK"/>
    <n v="6"/>
    <d v="1899-12-30T01:06:00"/>
  </r>
  <r>
    <x v="4"/>
    <x v="1"/>
    <n v="36"/>
    <n v="31"/>
    <s v="Tralowiec"/>
    <d v="2024-06-04T00:00:00"/>
    <s v="Orka"/>
    <s v="Training"/>
    <s v="Other-non-UK"/>
    <n v="6"/>
    <d v="1899-12-30T00:31:00"/>
  </r>
  <r>
    <x v="4"/>
    <x v="1"/>
    <n v="9"/>
    <n v="61"/>
    <s v="Wicher"/>
    <d v="2024-06-04T00:00:00"/>
    <s v="Orka"/>
    <s v="Training"/>
    <s v="Other-non-UK"/>
    <n v="6"/>
    <d v="1899-12-30T01:01:00"/>
  </r>
  <r>
    <x v="4"/>
    <x v="1"/>
    <n v="17"/>
    <n v="55"/>
    <s v="Grozny"/>
    <d v="2024-06-05T00:00:00"/>
    <s v="Orka"/>
    <s v="Training"/>
    <s v="Other-non-UK"/>
    <n v="6"/>
    <d v="1899-12-30T00:55:00"/>
  </r>
  <r>
    <x v="4"/>
    <x v="1"/>
    <n v="9"/>
    <n v="42"/>
    <s v="Torpedo"/>
    <d v="2024-06-05T00:00:00"/>
    <s v="Orka"/>
    <s v="Training"/>
    <s v="Other-non-UK"/>
    <n v="6"/>
    <d v="1899-12-30T00:42:00"/>
  </r>
  <r>
    <x v="4"/>
    <x v="1"/>
    <n v="6"/>
    <n v="40"/>
    <s v="Lake Niedac"/>
    <d v="2024-06-08T00:00:00"/>
    <s v="#N/A"/>
    <s v="Training"/>
    <s v="Other-non-UK"/>
    <n v="6"/>
    <d v="1899-12-30T00:40:00"/>
  </r>
  <r>
    <x v="1"/>
    <x v="1"/>
    <n v="18"/>
    <n v="26"/>
    <s v="Bryza"/>
    <d v="2024-06-03T00:00:00"/>
    <s v="Orka"/>
    <s v="Training"/>
    <s v="Other-non-UK"/>
    <n v="6"/>
    <d v="1899-12-30T00:26:00"/>
  </r>
  <r>
    <x v="1"/>
    <x v="1"/>
    <n v="35"/>
    <n v="23"/>
    <s v="Tralowiec"/>
    <d v="2024-06-04T00:00:00"/>
    <s v="Orka"/>
    <s v="Training"/>
    <s v="Other-non-UK"/>
    <n v="6"/>
    <d v="1899-12-30T00:23:00"/>
  </r>
  <r>
    <x v="1"/>
    <x v="1"/>
    <n v="10"/>
    <n v="47"/>
    <s v="Wicher"/>
    <d v="2024-06-04T00:00:00"/>
    <s v="Orka"/>
    <s v="Training"/>
    <s v="Other-non-UK"/>
    <n v="6"/>
    <d v="1899-12-30T00:47:00"/>
  </r>
  <r>
    <x v="1"/>
    <x v="1"/>
    <n v="17"/>
    <n v="29"/>
    <s v="Grozny"/>
    <d v="2024-06-05T00:00:00"/>
    <s v="Orka"/>
    <s v="Training"/>
    <s v="Other-non-UK"/>
    <n v="6"/>
    <d v="1899-12-30T00:29:00"/>
  </r>
  <r>
    <x v="1"/>
    <x v="1"/>
    <n v="8"/>
    <n v="48"/>
    <s v="Torpedo"/>
    <d v="2024-06-05T00:00:00"/>
    <s v="#N/A"/>
    <s v="Training"/>
    <s v="Other-non-UK"/>
    <n v="6"/>
    <d v="1899-12-30T00:48:00"/>
  </r>
  <r>
    <x v="5"/>
    <x v="2"/>
    <n v="8"/>
    <n v="60"/>
    <s v="Dhekelia Jetty"/>
    <d v="2024-06-03T00:00:00"/>
    <s v="#N/A"/>
    <s v="Training"/>
    <s v="Other-non-UK"/>
    <n v="6"/>
    <d v="1899-12-30T01:00:00"/>
  </r>
  <r>
    <x v="5"/>
    <x v="2"/>
    <n v="8"/>
    <n v="60"/>
    <s v="Dhekelia Jetty"/>
    <d v="2024-06-03T00:00:00"/>
    <s v="#N/A"/>
    <s v="Training"/>
    <s v="Other-non-UK"/>
    <n v="6"/>
    <d v="1899-12-30T01:00:00"/>
  </r>
  <r>
    <x v="5"/>
    <x v="2"/>
    <n v="9"/>
    <n v="50"/>
    <s v="Green Bay"/>
    <d v="2024-06-04T00:00:00"/>
    <s v="#N/A"/>
    <s v="Training"/>
    <s v="Other-non-UK"/>
    <n v="6"/>
    <d v="1899-12-30T00:50:00"/>
  </r>
  <r>
    <x v="5"/>
    <x v="2"/>
    <n v="12"/>
    <n v="45"/>
    <s v="Tunnels n Caves"/>
    <d v="2024-06-04T00:00:00"/>
    <s v="#N/A"/>
    <s v="Training"/>
    <s v="Other-non-UK"/>
    <n v="6"/>
    <d v="1899-12-30T00:45:00"/>
  </r>
  <r>
    <x v="5"/>
    <x v="2"/>
    <n v="35"/>
    <n v="45"/>
    <s v="Zenobia"/>
    <d v="2024-06-05T00:00:00"/>
    <s v="#N/A"/>
    <s v="Training"/>
    <s v="Other-non-UK"/>
    <n v="6"/>
    <d v="1899-12-30T00:45:00"/>
  </r>
  <r>
    <x v="5"/>
    <x v="2"/>
    <n v="30"/>
    <n v="40"/>
    <s v="Zenobia"/>
    <d v="2024-06-05T00:00:00"/>
    <s v="#N/A"/>
    <s v="Training"/>
    <s v="Other-non-UK"/>
    <n v="6"/>
    <d v="1899-12-30T00:40:00"/>
  </r>
  <r>
    <x v="5"/>
    <x v="2"/>
    <n v="35"/>
    <n v="40"/>
    <s v="Zenobia"/>
    <d v="2024-06-06T00:00:00"/>
    <s v="#N/A"/>
    <s v="Training"/>
    <s v="Other-non-UK"/>
    <n v="6"/>
    <d v="1899-12-30T00:40:00"/>
  </r>
  <r>
    <x v="5"/>
    <x v="2"/>
    <n v="30"/>
    <n v="45"/>
    <s v="Elpida"/>
    <d v="2024-06-06T00:00:00"/>
    <s v="#N/A"/>
    <s v="Training"/>
    <s v="Other-non-UK"/>
    <n v="6"/>
    <d v="1899-12-30T00:45:00"/>
  </r>
  <r>
    <x v="5"/>
    <x v="2"/>
    <n v="25"/>
    <n v="40"/>
    <s v="Kyrenia"/>
    <d v="2024-06-07T00:00:00"/>
    <s v="#N/A"/>
    <s v="Training"/>
    <s v="Other-non-UK"/>
    <n v="6"/>
    <d v="1899-12-30T00:40:00"/>
  </r>
  <r>
    <x v="5"/>
    <x v="2"/>
    <n v="20"/>
    <n v="60"/>
    <s v="Bat Caves"/>
    <d v="2024-06-07T00:00:00"/>
    <s v="#N/A"/>
    <s v="Training"/>
    <s v="Other-non-UK"/>
    <n v="6"/>
    <d v="1899-12-30T01:00:00"/>
  </r>
  <r>
    <x v="5"/>
    <x v="2"/>
    <n v="8"/>
    <n v="60"/>
    <s v="Dhekelia Jetty"/>
    <d v="2024-06-09T00:00:00"/>
    <s v="#N/A"/>
    <s v="Training"/>
    <s v="Other-non-UK"/>
    <n v="6"/>
    <d v="1899-12-30T01:00:00"/>
  </r>
  <r>
    <x v="5"/>
    <x v="2"/>
    <n v="30"/>
    <n v="45"/>
    <s v="Elpida"/>
    <d v="2024-06-09T00:00:00"/>
    <s v="#N/A"/>
    <s v="Training"/>
    <s v="Other-non-UK"/>
    <n v="6"/>
    <d v="1899-12-30T00:45:00"/>
  </r>
  <r>
    <x v="5"/>
    <x v="2"/>
    <n v="35"/>
    <n v="45"/>
    <s v="Zenobia"/>
    <d v="2024-06-10T00:00:00"/>
    <s v="#N/A"/>
    <s v="Training"/>
    <s v="Other-non-UK"/>
    <n v="6"/>
    <d v="1899-12-30T00:45:00"/>
  </r>
  <r>
    <x v="5"/>
    <x v="2"/>
    <n v="35"/>
    <n v="40"/>
    <s v="Zenobia"/>
    <d v="2024-06-10T00:00:00"/>
    <s v="#N/A"/>
    <s v="Training"/>
    <s v="Other-non-UK"/>
    <n v="6"/>
    <d v="1899-12-30T00:40:00"/>
  </r>
  <r>
    <x v="5"/>
    <x v="2"/>
    <n v="30"/>
    <n v="45"/>
    <s v="Chapel"/>
    <d v="2024-06-11T00:00:00"/>
    <s v="#N/A"/>
    <s v="Training"/>
    <s v="Other-non-UK"/>
    <n v="6"/>
    <d v="1899-12-30T00:45:00"/>
  </r>
  <r>
    <x v="5"/>
    <x v="2"/>
    <n v="12"/>
    <n v="40"/>
    <s v="Green Bay"/>
    <d v="2024-06-11T00:00:00"/>
    <s v="#N/A"/>
    <s v="Training"/>
    <s v="Other-non-UK"/>
    <n v="6"/>
    <d v="1899-12-30T00:40:00"/>
  </r>
  <r>
    <x v="5"/>
    <x v="2"/>
    <n v="30"/>
    <n v="40"/>
    <s v="Zenobia"/>
    <d v="2024-06-12T00:00:00"/>
    <s v="#N/A"/>
    <s v="Training"/>
    <s v="Other-non-UK"/>
    <n v="6"/>
    <d v="1899-12-30T00:40:00"/>
  </r>
  <r>
    <x v="5"/>
    <x v="2"/>
    <n v="30"/>
    <n v="35"/>
    <s v="Zenobia"/>
    <d v="2024-06-12T00:00:00"/>
    <s v="#N/A"/>
    <s v="Training"/>
    <s v="Other-non-UK"/>
    <n v="6"/>
    <d v="1899-12-30T00:35:00"/>
  </r>
  <r>
    <x v="5"/>
    <x v="2"/>
    <n v="10"/>
    <n v="45"/>
    <s v="Tunnels n Caves"/>
    <d v="2024-06-13T00:00:00"/>
    <s v="#N/A"/>
    <s v="Training"/>
    <s v="Other-non-UK"/>
    <n v="6"/>
    <d v="1899-12-30T00:45:00"/>
  </r>
  <r>
    <x v="5"/>
    <x v="2"/>
    <n v="10"/>
    <n v="45"/>
    <s v="Musan"/>
    <d v="2024-06-13T00:00:00"/>
    <s v="#N/A"/>
    <s v="Training"/>
    <s v="Other-non-UK"/>
    <n v="6"/>
    <d v="1899-12-30T00:45:00"/>
  </r>
  <r>
    <x v="4"/>
    <x v="1"/>
    <n v="20.6"/>
    <n v="85"/>
    <s v="Stoney Cove"/>
    <d v="2024-06-20T00:00:00"/>
    <s v="#N/A"/>
    <s v="Recreation"/>
    <s v="Branch-UK"/>
    <n v="6"/>
    <d v="1899-12-30T01:25:00"/>
  </r>
  <r>
    <x v="4"/>
    <x v="1"/>
    <n v="34.9"/>
    <n v="71"/>
    <s v="Stoney Cove"/>
    <d v="2024-06-20T00:00:00"/>
    <s v="#N/A"/>
    <s v="Recreation"/>
    <s v="Branch-UK"/>
    <n v="6"/>
    <d v="1899-12-30T01:11:00"/>
  </r>
  <r>
    <x v="4"/>
    <x v="1"/>
    <n v="9.4"/>
    <n v="28"/>
    <s v="Wraysbury"/>
    <d v="2024-06-27T00:00:00"/>
    <s v="#N/A"/>
    <s v="Training"/>
    <s v="Branch-UK"/>
    <n v="6"/>
    <d v="1899-12-30T00:28:00"/>
  </r>
  <r>
    <x v="4"/>
    <x v="1"/>
    <n v="9"/>
    <n v="37"/>
    <s v="Wraysbury"/>
    <d v="2024-06-27T00:00:00"/>
    <s v="#N/A"/>
    <s v="Training"/>
    <s v="Branch-UK"/>
    <n v="6"/>
    <d v="1899-12-30T00:37:00"/>
  </r>
  <r>
    <x v="4"/>
    <x v="1"/>
    <n v="10.3"/>
    <n v="26"/>
    <s v="Wraysbury"/>
    <d v="2024-06-27T00:00:00"/>
    <s v="#N/A"/>
    <s v="Training"/>
    <s v="Branch-UK"/>
    <n v="6"/>
    <d v="1899-12-30T00:26:00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9"/>
    <x v="4"/>
    <s v="#N/A"/>
    <s v="#N/A"/>
    <s v="#N/A"/>
    <s v="#N/A"/>
    <s v="#N/A"/>
    <s v="#N/A"/>
    <s v="#N/A"/>
    <e v="#VALUE!"/>
    <e v="#VALUE!"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  <r>
    <x v="0"/>
    <x v="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Dives by divers by grade" cacheId="11" applyNumberFormats="0" applyBorderFormats="0" applyFontFormats="0" applyPatternFormats="0" applyAlignmentFormats="0" applyWidthHeightFormats="0" dataCaption="" updatedVersion="8" rowGrandTotals="0" colGrandTotals="0" compact="0" compactData="0">
  <location ref="A1:D10" firstHeaderRow="1" firstDataRow="2" firstDataCol="1"/>
  <pivotFields count="11">
    <pivotField name="Diver Initials" axis="axisRow" compact="0" outline="0" multipleItemSelectionAllowed="1" showAll="0" sortType="ascending">
      <items count="22">
        <item x="0"/>
        <item m="1" x="11"/>
        <item n="LG" m="1" x="12"/>
        <item x="2"/>
        <item x="3"/>
        <item m="1" x="13"/>
        <item m="1" x="14"/>
        <item m="1" x="15"/>
        <item m="1" x="16"/>
        <item x="6"/>
        <item m="1" x="17"/>
        <item m="1" x="18"/>
        <item m="1" x="19"/>
        <item m="1" x="20"/>
        <item x="9"/>
        <item n="LG2" m="1" x="10"/>
        <item x="1"/>
        <item x="4"/>
        <item x="5"/>
        <item x="7"/>
        <item x="8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axis="axisCol" compact="0" outline="0" multipleItemSelectionAllowed="1" showAll="0" sortType="ascending">
      <items count="8">
        <item m="1" x="6"/>
        <item x="3"/>
        <item x="1"/>
        <item x="2"/>
        <item m="1" x="5"/>
        <item h="1" x="4"/>
        <item h="1" x="0"/>
        <item t="default"/>
      </items>
    </pivotField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compact="0" outline="0" multipleItemSelectionAllowed="1" showAll="0"/>
  </pivotFields>
  <rowFields count="1">
    <field x="0"/>
  </rowFields>
  <rowItems count="8">
    <i>
      <x v="9"/>
    </i>
    <i>
      <x v="20"/>
    </i>
    <i>
      <x v="19"/>
    </i>
    <i>
      <x v="3"/>
    </i>
    <i>
      <x v="4"/>
    </i>
    <i>
      <x v="16"/>
    </i>
    <i>
      <x v="17"/>
    </i>
    <i>
      <x v="18"/>
    </i>
  </rowItems>
  <colFields count="1">
    <field x="1"/>
  </colFields>
  <colItems count="3">
    <i>
      <x v="1"/>
    </i>
    <i>
      <x v="2"/>
    </i>
    <i>
      <x v="3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Time Underwater" cacheId="11" applyNumberFormats="0" applyBorderFormats="0" applyFontFormats="0" applyPatternFormats="0" applyAlignmentFormats="0" applyWidthHeightFormats="0" dataCaption="" updatedVersion="8" rowGrandTotals="0" compact="0" compactData="0">
  <location ref="A1:B5" firstHeaderRow="1" firstDataRow="1" firstDataCol="1"/>
  <pivotFields count="11">
    <pivotField name="Diver Initials" axis="axisRow" compact="0" outline="0" multipleItemSelectionAllowed="1" showAll="0" sortType="ascending">
      <items count="22">
        <item x="0"/>
        <item m="1" x="11"/>
        <item m="1" x="12"/>
        <item x="2"/>
        <item x="3"/>
        <item m="1" x="13"/>
        <item m="1" x="14"/>
        <item m="1" x="15"/>
        <item m="1" x="16"/>
        <item x="6"/>
        <item m="1" x="17"/>
        <item m="1" x="18"/>
        <item m="1" x="19"/>
        <item h="1" m="1" x="20"/>
        <item h="1" x="9"/>
        <item h="1" m="1" x="10"/>
        <item h="1" x="1"/>
        <item h="1" x="4"/>
        <item h="1" x="5"/>
        <item h="1" x="7"/>
        <item h="1" x="8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Grade" compact="0" outline="0" multipleItemSelectionAllowed="1" showAll="0"/>
    <pivotField name="Depth" compact="0" outline="0" multipleItemSelectionAllowed="1" showAll="0"/>
    <pivotField name="Minutes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compact="0" outline="0" multipleItemSelectionAllowed="1" showAll="0"/>
    <pivotField name="Month" compact="0" outline="0" multipleItemSelectionAllowed="1" showAll="0"/>
    <pivotField name="Dive Hours" dataField="1" compact="0" outline="0" multipleItemSelectionAllowed="1" showAll="0"/>
  </pivotFields>
  <rowFields count="1">
    <field x="0"/>
  </rowFields>
  <rowItems count="4">
    <i>
      <x/>
    </i>
    <i>
      <x v="9"/>
    </i>
    <i>
      <x v="4"/>
    </i>
    <i>
      <x v="3"/>
    </i>
  </rowItems>
  <colItems count="1">
    <i/>
  </colItems>
  <dataFields count="1">
    <dataField name="SUM of Dive Hours" fld="10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Branch" cacheId="6" applyNumberFormats="0" applyBorderFormats="0" applyFontFormats="0" applyPatternFormats="0" applyAlignmentFormats="0" applyWidthHeightFormats="0" dataCaption="" updatedVersion="8" rowGrandTotals="0" colGrandTotals="0" compact="0" compactData="0">
  <location ref="A1:H6" firstHeaderRow="1" firstDataRow="2" firstDataCol="1"/>
  <pivotFields count="14">
    <pivotField name="Diver Initials" compact="0" outline="0" multipleItemSelectionAllowed="1" showAll="0"/>
    <pivotField name="Grade" compact="0" outline="0" multipleItemSelectionAllowed="1" showAll="0"/>
    <pivotField name="Depth" compact="0" outline="0" multipleItemSelectionAllowed="1" showAll="0"/>
    <pivotField name="Minutes" dataField="1" compact="0" outline="0" multipleItemSelectionAllowed="1" showAll="0"/>
    <pivotField name="Venue" compact="0" outline="0" multipleItemSelectionAllowed="1" showAll="0"/>
    <pivotField name="Date" compact="0" outline="0" multipleItemSelectionAllowed="1" showAll="0"/>
    <pivotField name="Boat" compact="0" outline="0" multipleItemSelectionAllowed="1" showAll="0"/>
    <pivotField name="Training" compact="0" outline="0" multipleItemSelectionAllowed="1" showAll="0"/>
    <pivotField name="Branch" axis="axisRow" compact="0" outline="0" multipleItemSelectionAllowed="1" showAll="0" sortType="ascending">
      <items count="6">
        <item x="3"/>
        <item x="1"/>
        <item x="2"/>
        <item m="1" x="4"/>
        <item x="0"/>
        <item t="default"/>
      </items>
    </pivotField>
    <pivotField name="Month" axis="axisCol" compact="0" outline="0" multipleItemSelectionAllowed="1" showAll="0" sortType="ascending">
      <items count="11">
        <item x="1"/>
        <item x="2"/>
        <item x="3"/>
        <item x="4"/>
        <item x="5"/>
        <item m="1" x="7"/>
        <item m="1" x="8"/>
        <item m="1" x="9"/>
        <item x="6"/>
        <item x="0"/>
        <item t="default"/>
      </items>
    </pivotField>
    <pivotField name="Dive Hours" compact="0" outline="0" multipleItemSelectionAllowed="1" showAll="0"/>
    <pivotField name="Deco (mins)" compact="0" outline="0" multipleItemSelectionAllowed="1" showAll="0"/>
    <pivotField name=" " compact="0" outline="0" multipleItemSelectionAllowed="1" showAll="0"/>
    <pivotField name=" 2" compact="0" outline="0" multipleItemSelectionAllowed="1" showAll="0"/>
  </pivotFields>
  <rowFields count="1">
    <field x="8"/>
  </rowFields>
  <rowItems count="4">
    <i>
      <x/>
    </i>
    <i>
      <x v="1"/>
    </i>
    <i>
      <x v="2"/>
    </i>
    <i>
      <x v="4"/>
    </i>
  </rowItems>
  <colFields count="1">
    <field x="9"/>
  </colFields>
  <colItems count="7">
    <i>
      <x/>
    </i>
    <i>
      <x v="1"/>
    </i>
    <i>
      <x v="2"/>
    </i>
    <i>
      <x v="3"/>
    </i>
    <i>
      <x v="4"/>
    </i>
    <i>
      <x v="8"/>
    </i>
    <i>
      <x v="9"/>
    </i>
  </colItems>
  <dataFields count="1">
    <dataField name="COUNT of Minutes" fld="3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54"/>
  <sheetViews>
    <sheetView workbookViewId="0">
      <pane ySplit="1" topLeftCell="A33" activePane="bottomLeft" state="frozen"/>
      <selection pane="bottomLeft" activeCell="D60" sqref="D60"/>
    </sheetView>
  </sheetViews>
  <sheetFormatPr defaultColWidth="17.28515625" defaultRowHeight="15.75" customHeight="1" x14ac:dyDescent="0.2"/>
  <sheetData>
    <row r="1" spans="1:9" ht="15" x14ac:dyDescent="0.25">
      <c r="A1" s="1" t="s">
        <v>0</v>
      </c>
      <c r="B1" s="1" t="s">
        <v>1</v>
      </c>
      <c r="C1" s="2" t="s">
        <v>2</v>
      </c>
      <c r="D1" s="2" t="s">
        <v>3</v>
      </c>
      <c r="E1" s="5"/>
      <c r="F1" s="2" t="s">
        <v>4</v>
      </c>
      <c r="G1" s="5"/>
      <c r="H1" s="5"/>
    </row>
    <row r="2" spans="1:9" ht="15" x14ac:dyDescent="0.25">
      <c r="A2" s="3" t="s">
        <v>5</v>
      </c>
      <c r="B2" s="3" t="s">
        <v>6</v>
      </c>
      <c r="C2" s="7" t="s">
        <v>7</v>
      </c>
      <c r="D2" s="7" t="s">
        <v>8</v>
      </c>
      <c r="E2" s="5"/>
      <c r="F2" s="7"/>
      <c r="G2" s="5"/>
      <c r="H2" s="4"/>
      <c r="I2" s="4"/>
    </row>
    <row r="3" spans="1:9" ht="15" x14ac:dyDescent="0.25">
      <c r="A3" s="3" t="s">
        <v>9</v>
      </c>
      <c r="B3" s="3" t="s">
        <v>10</v>
      </c>
      <c r="C3" s="7" t="s">
        <v>11</v>
      </c>
      <c r="D3" s="7" t="s">
        <v>12</v>
      </c>
      <c r="E3" s="5"/>
      <c r="F3" s="7" t="s">
        <v>13</v>
      </c>
      <c r="G3" s="5"/>
      <c r="H3" s="4"/>
      <c r="I3" s="4"/>
    </row>
    <row r="4" spans="1:9" ht="15" x14ac:dyDescent="0.25">
      <c r="A4" s="7" t="s">
        <v>14</v>
      </c>
      <c r="B4" s="3" t="s">
        <v>15</v>
      </c>
      <c r="C4" s="7" t="s">
        <v>16</v>
      </c>
      <c r="D4" s="7" t="s">
        <v>17</v>
      </c>
      <c r="E4" s="5"/>
      <c r="F4" s="7" t="s">
        <v>18</v>
      </c>
      <c r="G4" s="5"/>
      <c r="H4" s="4"/>
      <c r="I4" s="4"/>
    </row>
    <row r="5" spans="1:9" ht="15" x14ac:dyDescent="0.25">
      <c r="A5" s="7" t="s">
        <v>19</v>
      </c>
      <c r="B5" s="7" t="s">
        <v>20</v>
      </c>
      <c r="C5" s="7" t="s">
        <v>21</v>
      </c>
      <c r="D5" s="7" t="s">
        <v>8</v>
      </c>
      <c r="E5" s="5"/>
      <c r="F5" s="7" t="s">
        <v>17</v>
      </c>
      <c r="G5" s="5"/>
      <c r="H5" s="4"/>
      <c r="I5" s="4"/>
    </row>
    <row r="6" spans="1:9" ht="15" x14ac:dyDescent="0.25">
      <c r="A6" s="7" t="s">
        <v>22</v>
      </c>
      <c r="B6" s="7" t="s">
        <v>23</v>
      </c>
      <c r="C6" s="7" t="s">
        <v>24</v>
      </c>
      <c r="D6" s="7" t="s">
        <v>17</v>
      </c>
      <c r="E6" s="5"/>
      <c r="F6" s="7" t="s">
        <v>25</v>
      </c>
      <c r="G6" s="5"/>
      <c r="H6" s="4"/>
      <c r="I6" s="4"/>
    </row>
    <row r="7" spans="1:9" ht="15" x14ac:dyDescent="0.25">
      <c r="A7" s="7" t="s">
        <v>26</v>
      </c>
      <c r="B7" s="7" t="s">
        <v>27</v>
      </c>
      <c r="C7" s="7" t="s">
        <v>28</v>
      </c>
      <c r="D7" s="7" t="s">
        <v>13</v>
      </c>
      <c r="E7" s="5"/>
      <c r="F7" s="7" t="s">
        <v>12</v>
      </c>
      <c r="G7" s="5"/>
      <c r="H7" s="4"/>
      <c r="I7" s="4"/>
    </row>
    <row r="8" spans="1:9" ht="15" x14ac:dyDescent="0.25">
      <c r="A8" s="7" t="s">
        <v>29</v>
      </c>
      <c r="B8" s="3" t="s">
        <v>30</v>
      </c>
      <c r="C8" s="7" t="s">
        <v>31</v>
      </c>
      <c r="D8" s="7" t="s">
        <v>17</v>
      </c>
      <c r="E8" s="5"/>
      <c r="F8" s="7" t="s">
        <v>32</v>
      </c>
      <c r="G8" s="5"/>
      <c r="H8" s="4"/>
      <c r="I8" s="4"/>
    </row>
    <row r="9" spans="1:9" ht="15" x14ac:dyDescent="0.25">
      <c r="A9" s="3" t="s">
        <v>33</v>
      </c>
      <c r="B9" s="3" t="s">
        <v>34</v>
      </c>
      <c r="C9" s="7" t="s">
        <v>35</v>
      </c>
      <c r="D9" s="7" t="s">
        <v>12</v>
      </c>
      <c r="E9" s="5"/>
      <c r="G9" s="5"/>
      <c r="H9" s="4"/>
      <c r="I9" s="4"/>
    </row>
    <row r="10" spans="1:9" ht="15" x14ac:dyDescent="0.25">
      <c r="A10" s="3" t="s">
        <v>36</v>
      </c>
      <c r="B10" s="3" t="s">
        <v>37</v>
      </c>
      <c r="C10" s="7" t="s">
        <v>38</v>
      </c>
      <c r="D10" s="7" t="s">
        <v>13</v>
      </c>
      <c r="E10" s="5"/>
      <c r="G10" s="5"/>
      <c r="H10" s="4"/>
      <c r="I10" s="4"/>
    </row>
    <row r="11" spans="1:9" ht="15" x14ac:dyDescent="0.25">
      <c r="A11" s="7" t="s">
        <v>39</v>
      </c>
      <c r="B11" s="7" t="s">
        <v>40</v>
      </c>
      <c r="C11" s="7" t="s">
        <v>41</v>
      </c>
      <c r="D11" s="7" t="s">
        <v>13</v>
      </c>
      <c r="E11" s="5"/>
      <c r="F11" s="5"/>
      <c r="G11" s="5"/>
      <c r="H11" s="4"/>
      <c r="I11" s="4"/>
    </row>
    <row r="12" spans="1:9" ht="15" x14ac:dyDescent="0.25">
      <c r="A12" s="3" t="s">
        <v>42</v>
      </c>
      <c r="B12" s="3" t="s">
        <v>43</v>
      </c>
      <c r="C12" s="7" t="s">
        <v>44</v>
      </c>
      <c r="D12" s="7" t="s">
        <v>12</v>
      </c>
      <c r="E12" s="5"/>
      <c r="F12" s="5"/>
      <c r="G12" s="5"/>
      <c r="H12" s="4"/>
      <c r="I12" s="4"/>
    </row>
    <row r="13" spans="1:9" ht="15" x14ac:dyDescent="0.25">
      <c r="A13" s="5" t="s">
        <v>45</v>
      </c>
      <c r="B13" s="5" t="s">
        <v>46</v>
      </c>
      <c r="C13" s="5" t="s">
        <v>47</v>
      </c>
      <c r="D13" s="5" t="s">
        <v>25</v>
      </c>
      <c r="E13" s="5"/>
      <c r="F13" s="5"/>
      <c r="G13" s="5"/>
      <c r="H13" s="4"/>
      <c r="I13" s="4"/>
    </row>
    <row r="14" spans="1:9" ht="15" x14ac:dyDescent="0.25">
      <c r="A14" s="3" t="s">
        <v>48</v>
      </c>
      <c r="B14" s="3" t="s">
        <v>49</v>
      </c>
      <c r="C14" s="7" t="s">
        <v>50</v>
      </c>
      <c r="D14" s="7" t="s">
        <v>12</v>
      </c>
      <c r="E14" s="5"/>
      <c r="F14" s="5"/>
      <c r="G14" s="5"/>
      <c r="H14" s="4"/>
      <c r="I14" s="4"/>
    </row>
    <row r="15" spans="1:9" ht="15" x14ac:dyDescent="0.25">
      <c r="A15" s="3" t="s">
        <v>51</v>
      </c>
      <c r="B15" s="3" t="s">
        <v>52</v>
      </c>
      <c r="C15" s="7" t="s">
        <v>53</v>
      </c>
      <c r="D15" s="7" t="s">
        <v>17</v>
      </c>
      <c r="E15" s="5"/>
      <c r="F15" s="5"/>
      <c r="G15" s="5"/>
      <c r="H15" s="4"/>
      <c r="I15" s="4"/>
    </row>
    <row r="16" spans="1:9" ht="15" x14ac:dyDescent="0.25">
      <c r="A16" s="7" t="s">
        <v>54</v>
      </c>
      <c r="B16" s="3" t="s">
        <v>55</v>
      </c>
      <c r="C16" s="7" t="s">
        <v>56</v>
      </c>
      <c r="D16" s="7" t="s">
        <v>12</v>
      </c>
      <c r="E16" s="5"/>
      <c r="F16" s="5"/>
      <c r="G16" s="5"/>
      <c r="H16" s="4"/>
      <c r="I16" s="4"/>
    </row>
    <row r="17" spans="1:9" ht="15" x14ac:dyDescent="0.25">
      <c r="A17" s="3" t="s">
        <v>54</v>
      </c>
      <c r="B17" s="3" t="s">
        <v>23</v>
      </c>
      <c r="C17" s="7" t="s">
        <v>57</v>
      </c>
      <c r="D17" s="7" t="s">
        <v>25</v>
      </c>
      <c r="E17" s="5"/>
      <c r="F17" s="5"/>
      <c r="G17" s="5"/>
      <c r="H17" s="4"/>
      <c r="I17" s="4"/>
    </row>
    <row r="18" spans="1:9" ht="15.75" customHeight="1" x14ac:dyDescent="0.2">
      <c r="A18" s="3" t="s">
        <v>58</v>
      </c>
      <c r="B18" s="3" t="s">
        <v>59</v>
      </c>
      <c r="C18" s="7" t="s">
        <v>60</v>
      </c>
      <c r="D18" s="7" t="s">
        <v>25</v>
      </c>
      <c r="E18" s="5"/>
      <c r="F18" s="5"/>
      <c r="G18" s="5"/>
      <c r="H18" s="6"/>
      <c r="I18" s="6"/>
    </row>
    <row r="19" spans="1:9" ht="15" x14ac:dyDescent="0.25">
      <c r="A19" s="3" t="s">
        <v>58</v>
      </c>
      <c r="B19" s="3" t="s">
        <v>27</v>
      </c>
      <c r="C19" s="7" t="s">
        <v>61</v>
      </c>
      <c r="D19" s="7" t="s">
        <v>8</v>
      </c>
      <c r="E19" s="5"/>
      <c r="F19" s="5"/>
      <c r="G19" s="5"/>
      <c r="H19" s="4"/>
      <c r="I19" s="4"/>
    </row>
    <row r="20" spans="1:9" ht="15" x14ac:dyDescent="0.25">
      <c r="A20" s="3" t="s">
        <v>62</v>
      </c>
      <c r="B20" s="3" t="s">
        <v>63</v>
      </c>
      <c r="C20" s="7" t="s">
        <v>64</v>
      </c>
      <c r="D20" s="7" t="s">
        <v>25</v>
      </c>
      <c r="E20" s="5"/>
      <c r="F20" s="5"/>
      <c r="G20" s="5"/>
      <c r="H20" s="4"/>
      <c r="I20" s="4"/>
    </row>
    <row r="21" spans="1:9" ht="15" x14ac:dyDescent="0.25">
      <c r="A21" s="3" t="s">
        <v>65</v>
      </c>
      <c r="B21" s="3" t="s">
        <v>66</v>
      </c>
      <c r="C21" s="7" t="s">
        <v>67</v>
      </c>
      <c r="D21" s="7" t="s">
        <v>17</v>
      </c>
      <c r="E21" s="5"/>
      <c r="F21" s="5"/>
      <c r="G21" s="5"/>
      <c r="H21" s="4"/>
      <c r="I21" s="4"/>
    </row>
    <row r="22" spans="1:9" ht="15" x14ac:dyDescent="0.25">
      <c r="A22" s="3" t="s">
        <v>68</v>
      </c>
      <c r="B22" s="3" t="s">
        <v>69</v>
      </c>
      <c r="C22" s="7" t="s">
        <v>70</v>
      </c>
      <c r="D22" s="7" t="s">
        <v>13</v>
      </c>
      <c r="E22" s="5"/>
      <c r="F22" s="5"/>
      <c r="G22" s="5"/>
      <c r="H22" s="4"/>
      <c r="I22" s="4"/>
    </row>
    <row r="23" spans="1:9" ht="15" x14ac:dyDescent="0.25">
      <c r="A23" s="3" t="s">
        <v>71</v>
      </c>
      <c r="B23" s="3" t="s">
        <v>72</v>
      </c>
      <c r="C23" s="7" t="s">
        <v>73</v>
      </c>
      <c r="D23" s="7" t="s">
        <v>12</v>
      </c>
      <c r="E23" s="5"/>
      <c r="F23" s="5"/>
      <c r="G23" s="5"/>
      <c r="H23" s="4"/>
      <c r="I23" s="4"/>
    </row>
    <row r="24" spans="1:9" ht="15" x14ac:dyDescent="0.25">
      <c r="A24" s="7" t="s">
        <v>71</v>
      </c>
      <c r="B24" s="7" t="s">
        <v>74</v>
      </c>
      <c r="C24" s="7" t="s">
        <v>75</v>
      </c>
      <c r="D24" s="7" t="s">
        <v>13</v>
      </c>
      <c r="E24" s="5"/>
      <c r="F24" s="5"/>
      <c r="G24" s="5"/>
      <c r="H24" s="4"/>
      <c r="I24" s="4"/>
    </row>
    <row r="25" spans="1:9" ht="15" x14ac:dyDescent="0.25">
      <c r="A25" s="7" t="s">
        <v>71</v>
      </c>
      <c r="B25" s="7" t="s">
        <v>76</v>
      </c>
      <c r="C25" s="7" t="s">
        <v>77</v>
      </c>
      <c r="D25" s="7" t="s">
        <v>8</v>
      </c>
      <c r="E25" s="5"/>
      <c r="F25" s="5"/>
      <c r="G25" s="5"/>
      <c r="H25" s="4"/>
      <c r="I25" s="4"/>
    </row>
    <row r="26" spans="1:9" ht="15" x14ac:dyDescent="0.25">
      <c r="A26" s="3" t="s">
        <v>71</v>
      </c>
      <c r="B26" s="3" t="s">
        <v>30</v>
      </c>
      <c r="C26" s="7" t="s">
        <v>78</v>
      </c>
      <c r="D26" s="7" t="s">
        <v>17</v>
      </c>
      <c r="E26" s="5"/>
      <c r="F26" s="5"/>
      <c r="G26" s="5"/>
      <c r="H26" s="4"/>
      <c r="I26" s="4"/>
    </row>
    <row r="27" spans="1:9" ht="15" x14ac:dyDescent="0.25">
      <c r="A27" s="3" t="s">
        <v>71</v>
      </c>
      <c r="B27" s="3" t="s">
        <v>79</v>
      </c>
      <c r="C27" s="7" t="s">
        <v>80</v>
      </c>
      <c r="D27" s="7" t="s">
        <v>18</v>
      </c>
      <c r="E27" s="5"/>
      <c r="F27" s="5"/>
      <c r="G27" s="5"/>
      <c r="H27" s="4"/>
      <c r="I27" s="4"/>
    </row>
    <row r="28" spans="1:9" ht="15" x14ac:dyDescent="0.25">
      <c r="A28" s="3" t="s">
        <v>81</v>
      </c>
      <c r="B28" s="3" t="s">
        <v>82</v>
      </c>
      <c r="C28" s="7" t="s">
        <v>83</v>
      </c>
      <c r="D28" s="7" t="s">
        <v>13</v>
      </c>
      <c r="E28" s="5"/>
      <c r="F28" s="5"/>
      <c r="G28" s="5"/>
      <c r="H28" s="4"/>
      <c r="I28" s="4"/>
    </row>
    <row r="29" spans="1:9" ht="15" x14ac:dyDescent="0.25">
      <c r="A29" s="3" t="s">
        <v>84</v>
      </c>
      <c r="B29" s="3" t="s">
        <v>85</v>
      </c>
      <c r="C29" s="7" t="s">
        <v>86</v>
      </c>
      <c r="D29" s="7" t="s">
        <v>25</v>
      </c>
      <c r="E29" s="5"/>
      <c r="F29" s="5"/>
      <c r="G29" s="5"/>
      <c r="H29" s="4"/>
      <c r="I29" s="4"/>
    </row>
    <row r="30" spans="1:9" ht="15" x14ac:dyDescent="0.25">
      <c r="A30" s="3" t="s">
        <v>87</v>
      </c>
      <c r="B30" s="3" t="s">
        <v>88</v>
      </c>
      <c r="C30" s="7" t="s">
        <v>89</v>
      </c>
      <c r="D30" s="7" t="s">
        <v>17</v>
      </c>
      <c r="E30" s="5"/>
      <c r="F30" s="5"/>
      <c r="G30" s="5"/>
      <c r="H30" s="4"/>
      <c r="I30" s="4"/>
    </row>
    <row r="31" spans="1:9" ht="15" x14ac:dyDescent="0.25">
      <c r="A31" s="7" t="s">
        <v>90</v>
      </c>
      <c r="B31" s="7" t="s">
        <v>91</v>
      </c>
      <c r="C31" s="7" t="s">
        <v>92</v>
      </c>
      <c r="D31" s="7" t="s">
        <v>13</v>
      </c>
      <c r="E31" s="5"/>
      <c r="F31" s="5"/>
      <c r="G31" s="5"/>
      <c r="H31" s="4"/>
      <c r="I31" s="4"/>
    </row>
    <row r="32" spans="1:9" ht="15" x14ac:dyDescent="0.25">
      <c r="A32" s="7" t="s">
        <v>93</v>
      </c>
      <c r="B32" s="7" t="s">
        <v>290</v>
      </c>
      <c r="C32" s="7" t="s">
        <v>291</v>
      </c>
      <c r="D32" s="7" t="s">
        <v>17</v>
      </c>
      <c r="E32" s="5"/>
      <c r="F32" s="5"/>
      <c r="G32" s="5"/>
      <c r="H32" s="4"/>
      <c r="I32" s="4"/>
    </row>
    <row r="33" spans="1:9" ht="15" x14ac:dyDescent="0.25">
      <c r="A33" s="3" t="s">
        <v>94</v>
      </c>
      <c r="B33" s="3" t="s">
        <v>95</v>
      </c>
      <c r="C33" s="7" t="s">
        <v>96</v>
      </c>
      <c r="D33" s="7" t="s">
        <v>12</v>
      </c>
      <c r="E33" s="5"/>
      <c r="F33" s="5"/>
      <c r="G33" s="5"/>
      <c r="H33" s="4"/>
      <c r="I33" s="4"/>
    </row>
    <row r="34" spans="1:9" ht="15" x14ac:dyDescent="0.25">
      <c r="A34" s="7" t="s">
        <v>97</v>
      </c>
      <c r="B34" s="7" t="s">
        <v>98</v>
      </c>
      <c r="C34" s="7" t="s">
        <v>99</v>
      </c>
      <c r="D34" s="7" t="s">
        <v>18</v>
      </c>
      <c r="E34" s="5"/>
      <c r="F34" s="5"/>
      <c r="G34" s="5"/>
      <c r="H34" s="4"/>
      <c r="I34" s="4"/>
    </row>
    <row r="35" spans="1:9" ht="15" x14ac:dyDescent="0.25">
      <c r="A35" s="3" t="s">
        <v>100</v>
      </c>
      <c r="B35" s="3" t="s">
        <v>101</v>
      </c>
      <c r="C35" s="7" t="s">
        <v>102</v>
      </c>
      <c r="D35" s="7" t="s">
        <v>25</v>
      </c>
      <c r="E35" s="5"/>
      <c r="F35" s="5"/>
      <c r="G35" s="5"/>
      <c r="H35" s="4"/>
      <c r="I35" s="4"/>
    </row>
    <row r="36" spans="1:9" ht="15" x14ac:dyDescent="0.25">
      <c r="A36" s="3" t="s">
        <v>103</v>
      </c>
      <c r="B36" s="3" t="s">
        <v>104</v>
      </c>
      <c r="C36" s="7" t="s">
        <v>105</v>
      </c>
      <c r="D36" s="7" t="s">
        <v>17</v>
      </c>
      <c r="E36" s="5"/>
      <c r="F36" s="5"/>
      <c r="G36" s="5"/>
      <c r="H36" s="4"/>
      <c r="I36" s="4"/>
    </row>
    <row r="37" spans="1:9" ht="15" x14ac:dyDescent="0.25">
      <c r="A37" s="3" t="s">
        <v>106</v>
      </c>
      <c r="B37" s="3" t="s">
        <v>107</v>
      </c>
      <c r="C37" s="7" t="s">
        <v>108</v>
      </c>
      <c r="D37" s="7" t="s">
        <v>12</v>
      </c>
      <c r="E37" s="5"/>
      <c r="F37" s="5"/>
      <c r="G37" s="5"/>
      <c r="H37" s="4"/>
      <c r="I37" s="4"/>
    </row>
    <row r="38" spans="1:9" ht="15" x14ac:dyDescent="0.25">
      <c r="A38" s="3" t="s">
        <v>109</v>
      </c>
      <c r="B38" s="3" t="s">
        <v>110</v>
      </c>
      <c r="C38" s="7" t="s">
        <v>111</v>
      </c>
      <c r="D38" s="7" t="s">
        <v>18</v>
      </c>
      <c r="E38" s="5"/>
      <c r="F38" s="5"/>
      <c r="G38" s="5"/>
      <c r="H38" s="4"/>
      <c r="I38" s="4"/>
    </row>
    <row r="39" spans="1:9" ht="14.25" x14ac:dyDescent="0.2">
      <c r="A39" s="3" t="s">
        <v>112</v>
      </c>
      <c r="B39" s="3" t="s">
        <v>113</v>
      </c>
      <c r="C39" s="7" t="s">
        <v>114</v>
      </c>
      <c r="D39" s="7" t="s">
        <v>12</v>
      </c>
      <c r="E39" s="5"/>
      <c r="F39" s="5"/>
      <c r="G39" s="5"/>
      <c r="H39" s="5"/>
    </row>
    <row r="40" spans="1:9" ht="14.25" x14ac:dyDescent="0.2">
      <c r="A40" s="3" t="s">
        <v>115</v>
      </c>
      <c r="B40" s="3" t="s">
        <v>116</v>
      </c>
      <c r="C40" s="7" t="s">
        <v>117</v>
      </c>
      <c r="D40" s="7" t="s">
        <v>17</v>
      </c>
      <c r="E40" s="5"/>
      <c r="F40" s="5"/>
      <c r="G40" s="5"/>
      <c r="H40" s="5"/>
    </row>
    <row r="41" spans="1:9" ht="14.25" x14ac:dyDescent="0.2">
      <c r="A41" s="3" t="s">
        <v>115</v>
      </c>
      <c r="B41" s="3" t="s">
        <v>20</v>
      </c>
      <c r="C41" s="7" t="s">
        <v>118</v>
      </c>
      <c r="D41" s="7" t="s">
        <v>12</v>
      </c>
      <c r="E41" s="5"/>
      <c r="F41" s="5"/>
      <c r="G41" s="5"/>
      <c r="H41" s="5"/>
    </row>
    <row r="42" spans="1:9" ht="14.25" x14ac:dyDescent="0.2">
      <c r="A42" s="3" t="s">
        <v>119</v>
      </c>
      <c r="B42" s="3" t="s">
        <v>6</v>
      </c>
      <c r="C42" s="7" t="s">
        <v>120</v>
      </c>
      <c r="D42" s="7" t="s">
        <v>25</v>
      </c>
      <c r="E42" s="5"/>
      <c r="F42" s="5"/>
      <c r="G42" s="5"/>
      <c r="H42" s="5"/>
    </row>
    <row r="43" spans="1:9" ht="14.25" x14ac:dyDescent="0.2">
      <c r="A43" s="3" t="s">
        <v>121</v>
      </c>
      <c r="B43" s="3" t="s">
        <v>122</v>
      </c>
      <c r="C43" s="7" t="s">
        <v>123</v>
      </c>
      <c r="D43" s="7" t="s">
        <v>18</v>
      </c>
      <c r="E43" s="5"/>
      <c r="F43" s="5"/>
      <c r="G43" s="5"/>
      <c r="H43" s="5"/>
    </row>
    <row r="44" spans="1:9" ht="14.25" x14ac:dyDescent="0.2">
      <c r="A44" s="3" t="s">
        <v>124</v>
      </c>
      <c r="B44" s="3" t="s">
        <v>82</v>
      </c>
      <c r="C44" s="7" t="s">
        <v>125</v>
      </c>
      <c r="D44" s="7" t="s">
        <v>13</v>
      </c>
      <c r="E44" s="5"/>
      <c r="F44" s="5"/>
      <c r="G44" s="5"/>
      <c r="H44" s="5"/>
    </row>
    <row r="45" spans="1:9" ht="14.25" x14ac:dyDescent="0.2">
      <c r="A45" s="3" t="s">
        <v>126</v>
      </c>
      <c r="B45" s="3" t="s">
        <v>23</v>
      </c>
      <c r="C45" s="7" t="s">
        <v>127</v>
      </c>
      <c r="D45" s="7" t="s">
        <v>25</v>
      </c>
      <c r="E45" s="5"/>
      <c r="F45" s="5"/>
      <c r="G45" s="5"/>
      <c r="H45" s="5"/>
    </row>
    <row r="46" spans="1:9" ht="14.25" x14ac:dyDescent="0.2">
      <c r="A46" s="3" t="s">
        <v>128</v>
      </c>
      <c r="B46" s="3" t="s">
        <v>129</v>
      </c>
      <c r="C46" s="7" t="s">
        <v>130</v>
      </c>
      <c r="D46" s="7" t="s">
        <v>8</v>
      </c>
      <c r="E46" s="5"/>
      <c r="F46" s="5"/>
      <c r="G46" s="5"/>
      <c r="H46" s="5"/>
    </row>
    <row r="47" spans="1:9" ht="14.25" x14ac:dyDescent="0.2">
      <c r="A47" s="3" t="s">
        <v>131</v>
      </c>
      <c r="B47" s="3" t="s">
        <v>132</v>
      </c>
      <c r="C47" s="7" t="s">
        <v>133</v>
      </c>
      <c r="D47" s="7" t="s">
        <v>18</v>
      </c>
      <c r="E47" s="5"/>
      <c r="F47" s="5"/>
      <c r="G47" s="5"/>
      <c r="H47" s="5"/>
    </row>
    <row r="48" spans="1:9" ht="14.25" x14ac:dyDescent="0.2">
      <c r="A48" s="3" t="s">
        <v>134</v>
      </c>
      <c r="B48" s="3" t="s">
        <v>135</v>
      </c>
      <c r="C48" s="7" t="s">
        <v>136</v>
      </c>
      <c r="D48" s="7" t="s">
        <v>25</v>
      </c>
      <c r="E48" s="5"/>
      <c r="F48" s="5"/>
      <c r="G48" s="5"/>
      <c r="H48" s="5"/>
    </row>
    <row r="49" spans="1:8" ht="14.25" x14ac:dyDescent="0.2">
      <c r="A49" s="3" t="s">
        <v>137</v>
      </c>
      <c r="B49" s="3" t="s">
        <v>138</v>
      </c>
      <c r="C49" s="7" t="s">
        <v>139</v>
      </c>
      <c r="D49" s="7" t="s">
        <v>8</v>
      </c>
      <c r="E49" s="5"/>
      <c r="F49" s="5"/>
      <c r="G49" s="5"/>
      <c r="H49" s="5"/>
    </row>
    <row r="50" spans="1:8" ht="14.25" x14ac:dyDescent="0.2">
      <c r="A50" t="s">
        <v>326</v>
      </c>
      <c r="B50" t="s">
        <v>327</v>
      </c>
      <c r="C50" t="s">
        <v>304</v>
      </c>
      <c r="D50" s="7" t="s">
        <v>17</v>
      </c>
      <c r="E50" s="5"/>
      <c r="F50" s="5"/>
      <c r="G50" s="5"/>
      <c r="H50" s="5"/>
    </row>
    <row r="51" spans="1:8" ht="14.25" x14ac:dyDescent="0.2">
      <c r="A51" t="s">
        <v>346</v>
      </c>
      <c r="B51" t="s">
        <v>347</v>
      </c>
      <c r="C51" t="s">
        <v>348</v>
      </c>
      <c r="D51" s="7" t="s">
        <v>25</v>
      </c>
      <c r="E51" s="5"/>
      <c r="F51" s="5"/>
      <c r="G51" s="5"/>
      <c r="H51" s="5"/>
    </row>
    <row r="52" spans="1:8" ht="14.25" x14ac:dyDescent="0.2">
      <c r="A52" t="s">
        <v>353</v>
      </c>
      <c r="B52" t="s">
        <v>354</v>
      </c>
      <c r="C52" t="s">
        <v>355</v>
      </c>
      <c r="D52" s="7" t="s">
        <v>18</v>
      </c>
      <c r="E52" s="5"/>
      <c r="F52" s="5"/>
      <c r="G52" s="5"/>
      <c r="H52" s="5"/>
    </row>
    <row r="53" spans="1:8" ht="14.25" x14ac:dyDescent="0.2">
      <c r="A53" s="7" t="s">
        <v>93</v>
      </c>
      <c r="B53" s="7" t="s">
        <v>354</v>
      </c>
      <c r="C53" s="7" t="s">
        <v>356</v>
      </c>
      <c r="D53" s="7" t="s">
        <v>18</v>
      </c>
      <c r="E53" s="5"/>
      <c r="F53" s="5"/>
      <c r="G53" s="5"/>
      <c r="H53" s="5"/>
    </row>
    <row r="54" spans="1:8" ht="12.75" x14ac:dyDescent="0.2">
      <c r="A54" s="5"/>
      <c r="B54" s="5"/>
      <c r="C54" s="5"/>
      <c r="D54" s="5"/>
      <c r="E54" s="5"/>
      <c r="F54" s="5"/>
      <c r="G54" s="5"/>
      <c r="H54" s="5"/>
    </row>
    <row r="55" spans="1:8" ht="12.75" x14ac:dyDescent="0.2">
      <c r="A55" s="5"/>
      <c r="B55" s="5"/>
      <c r="C55" s="5"/>
      <c r="D55" s="5"/>
      <c r="E55" s="5"/>
      <c r="F55" s="5"/>
      <c r="G55" s="5"/>
      <c r="H55" s="5"/>
    </row>
    <row r="56" spans="1:8" ht="12.75" x14ac:dyDescent="0.2">
      <c r="A56" s="5"/>
      <c r="B56" s="5"/>
      <c r="C56" s="5"/>
      <c r="D56" s="5"/>
      <c r="E56" s="5"/>
      <c r="F56" s="5"/>
      <c r="G56" s="5"/>
      <c r="H56" s="5"/>
    </row>
    <row r="57" spans="1:8" ht="12.75" x14ac:dyDescent="0.2">
      <c r="A57" s="5"/>
      <c r="B57" s="5"/>
      <c r="C57" s="5"/>
      <c r="D57" s="5"/>
      <c r="E57" s="5"/>
      <c r="F57" s="5"/>
      <c r="G57" s="5"/>
      <c r="H57" s="5"/>
    </row>
    <row r="58" spans="1:8" ht="12.75" x14ac:dyDescent="0.2">
      <c r="A58" s="5"/>
      <c r="B58" s="5"/>
      <c r="C58" s="5"/>
      <c r="D58" s="5"/>
      <c r="E58" s="5"/>
      <c r="F58" s="5"/>
      <c r="G58" s="5"/>
      <c r="H58" s="5"/>
    </row>
    <row r="59" spans="1:8" ht="12.75" x14ac:dyDescent="0.2">
      <c r="A59" s="5"/>
      <c r="B59" s="5"/>
      <c r="C59" s="5"/>
      <c r="D59" s="5"/>
      <c r="E59" s="5"/>
      <c r="F59" s="5"/>
      <c r="G59" s="5"/>
      <c r="H59" s="5"/>
    </row>
    <row r="60" spans="1:8" ht="12.75" x14ac:dyDescent="0.2">
      <c r="A60" s="5"/>
      <c r="B60" s="5"/>
      <c r="C60" s="5"/>
      <c r="D60" s="5"/>
      <c r="E60" s="5"/>
      <c r="F60" s="5"/>
      <c r="G60" s="5"/>
      <c r="H60" s="5"/>
    </row>
    <row r="61" spans="1:8" ht="12.75" x14ac:dyDescent="0.2">
      <c r="A61" s="5"/>
      <c r="B61" s="5"/>
      <c r="C61" s="5"/>
      <c r="D61" s="5"/>
      <c r="E61" s="5"/>
      <c r="F61" s="5"/>
      <c r="G61" s="5"/>
      <c r="H61" s="5"/>
    </row>
    <row r="62" spans="1:8" ht="12.75" x14ac:dyDescent="0.2">
      <c r="A62" s="5"/>
      <c r="B62" s="5"/>
      <c r="C62" s="5"/>
      <c r="D62" s="5"/>
      <c r="E62" s="5"/>
      <c r="F62" s="5"/>
      <c r="G62" s="5"/>
      <c r="H62" s="5"/>
    </row>
    <row r="63" spans="1:8" ht="12.75" x14ac:dyDescent="0.2">
      <c r="A63" s="5"/>
      <c r="B63" s="5"/>
      <c r="C63" s="5"/>
      <c r="D63" s="5"/>
      <c r="E63" s="5"/>
      <c r="F63" s="5"/>
      <c r="G63" s="5"/>
      <c r="H63" s="5"/>
    </row>
    <row r="64" spans="1:8" ht="12.75" x14ac:dyDescent="0.2">
      <c r="A64" s="5"/>
      <c r="B64" s="5"/>
      <c r="C64" s="5"/>
      <c r="D64" s="5"/>
      <c r="E64" s="5"/>
      <c r="F64" s="5"/>
      <c r="G64" s="5"/>
      <c r="H64" s="5"/>
    </row>
    <row r="65" spans="1:8" ht="12.75" x14ac:dyDescent="0.2">
      <c r="A65" s="5"/>
      <c r="B65" s="5"/>
      <c r="C65" s="5"/>
      <c r="D65" s="5"/>
      <c r="E65" s="5"/>
      <c r="F65" s="5"/>
      <c r="G65" s="5"/>
      <c r="H65" s="5"/>
    </row>
    <row r="66" spans="1:8" ht="12.75" x14ac:dyDescent="0.2">
      <c r="A66" s="5"/>
      <c r="B66" s="5"/>
      <c r="C66" s="5"/>
      <c r="D66" s="5"/>
      <c r="E66" s="5"/>
      <c r="F66" s="5"/>
      <c r="G66" s="5"/>
      <c r="H66" s="5"/>
    </row>
    <row r="67" spans="1:8" ht="12.75" x14ac:dyDescent="0.2">
      <c r="A67" s="5"/>
      <c r="B67" s="5"/>
      <c r="C67" s="5"/>
      <c r="D67" s="5"/>
      <c r="E67" s="5"/>
      <c r="F67" s="5"/>
      <c r="G67" s="5"/>
      <c r="H67" s="5"/>
    </row>
    <row r="68" spans="1:8" ht="12.75" x14ac:dyDescent="0.2">
      <c r="A68" s="5"/>
      <c r="B68" s="5"/>
      <c r="C68" s="5"/>
      <c r="D68" s="5"/>
      <c r="E68" s="5"/>
      <c r="F68" s="5"/>
      <c r="G68" s="5"/>
      <c r="H68" s="5"/>
    </row>
    <row r="69" spans="1:8" ht="12.75" x14ac:dyDescent="0.2">
      <c r="A69" s="5"/>
      <c r="B69" s="5"/>
      <c r="C69" s="5"/>
      <c r="D69" s="5"/>
      <c r="E69" s="5"/>
      <c r="F69" s="5"/>
      <c r="G69" s="5"/>
      <c r="H69" s="5"/>
    </row>
    <row r="70" spans="1:8" ht="12.75" x14ac:dyDescent="0.2">
      <c r="A70" s="5"/>
      <c r="B70" s="5"/>
      <c r="C70" s="5"/>
      <c r="D70" s="5"/>
      <c r="E70" s="5"/>
      <c r="F70" s="5"/>
      <c r="G70" s="5"/>
      <c r="H70" s="5"/>
    </row>
    <row r="71" spans="1:8" ht="12.75" x14ac:dyDescent="0.2">
      <c r="A71" s="5"/>
      <c r="B71" s="5"/>
      <c r="C71" s="5"/>
      <c r="D71" s="5"/>
      <c r="E71" s="5"/>
      <c r="F71" s="5"/>
      <c r="G71" s="5"/>
      <c r="H71" s="5"/>
    </row>
    <row r="72" spans="1:8" ht="12.75" x14ac:dyDescent="0.2">
      <c r="A72" s="5"/>
      <c r="B72" s="5"/>
      <c r="C72" s="5"/>
      <c r="D72" s="5"/>
      <c r="E72" s="5"/>
      <c r="F72" s="5"/>
      <c r="G72" s="5"/>
      <c r="H72" s="5"/>
    </row>
    <row r="73" spans="1:8" ht="12.75" x14ac:dyDescent="0.2">
      <c r="A73" s="5"/>
      <c r="B73" s="5"/>
      <c r="C73" s="5"/>
      <c r="D73" s="5"/>
      <c r="E73" s="5"/>
      <c r="F73" s="5"/>
      <c r="G73" s="5"/>
      <c r="H73" s="5"/>
    </row>
    <row r="74" spans="1:8" ht="12.75" x14ac:dyDescent="0.2">
      <c r="A74" s="5"/>
      <c r="B74" s="5"/>
      <c r="C74" s="5"/>
      <c r="D74" s="5"/>
      <c r="E74" s="5"/>
      <c r="F74" s="5"/>
      <c r="G74" s="5"/>
      <c r="H74" s="5"/>
    </row>
    <row r="75" spans="1:8" ht="12.75" x14ac:dyDescent="0.2">
      <c r="A75" s="5"/>
      <c r="B75" s="5"/>
      <c r="C75" s="5"/>
      <c r="D75" s="5"/>
      <c r="E75" s="5"/>
      <c r="F75" s="5"/>
      <c r="G75" s="5"/>
      <c r="H75" s="5"/>
    </row>
    <row r="76" spans="1:8" ht="12.75" x14ac:dyDescent="0.2">
      <c r="A76" s="5"/>
      <c r="B76" s="5"/>
      <c r="C76" s="5"/>
      <c r="D76" s="5"/>
      <c r="E76" s="5"/>
      <c r="F76" s="5"/>
      <c r="G76" s="5"/>
      <c r="H76" s="5"/>
    </row>
    <row r="77" spans="1:8" ht="12.75" x14ac:dyDescent="0.2">
      <c r="A77" s="5"/>
      <c r="B77" s="5"/>
      <c r="C77" s="5"/>
      <c r="D77" s="5"/>
      <c r="E77" s="5"/>
      <c r="F77" s="5"/>
      <c r="G77" s="5"/>
      <c r="H77" s="5"/>
    </row>
    <row r="78" spans="1:8" ht="12.75" x14ac:dyDescent="0.2">
      <c r="A78" s="5"/>
      <c r="B78" s="5"/>
      <c r="C78" s="5"/>
      <c r="D78" s="5"/>
      <c r="E78" s="5"/>
      <c r="F78" s="5"/>
      <c r="G78" s="5"/>
      <c r="H78" s="5"/>
    </row>
    <row r="79" spans="1:8" ht="12.75" x14ac:dyDescent="0.2">
      <c r="A79" s="5"/>
      <c r="B79" s="5"/>
      <c r="C79" s="5"/>
      <c r="D79" s="5"/>
      <c r="E79" s="5"/>
      <c r="F79" s="5"/>
      <c r="G79" s="5"/>
      <c r="H79" s="5"/>
    </row>
    <row r="80" spans="1:8" ht="12.75" x14ac:dyDescent="0.2">
      <c r="A80" s="5"/>
      <c r="B80" s="5"/>
      <c r="C80" s="5"/>
      <c r="D80" s="5"/>
      <c r="E80" s="5"/>
      <c r="F80" s="5"/>
      <c r="G80" s="5"/>
      <c r="H80" s="5"/>
    </row>
    <row r="81" spans="1:8" ht="12.75" x14ac:dyDescent="0.2">
      <c r="A81" s="5"/>
      <c r="B81" s="5"/>
      <c r="C81" s="5"/>
      <c r="D81" s="5"/>
      <c r="E81" s="5"/>
      <c r="F81" s="5"/>
      <c r="G81" s="5"/>
      <c r="H81" s="5"/>
    </row>
    <row r="82" spans="1:8" ht="12.75" x14ac:dyDescent="0.2">
      <c r="A82" s="5"/>
      <c r="B82" s="5"/>
      <c r="C82" s="5"/>
      <c r="D82" s="5"/>
      <c r="E82" s="5"/>
      <c r="F82" s="5"/>
      <c r="G82" s="5"/>
      <c r="H82" s="5"/>
    </row>
    <row r="83" spans="1:8" ht="12.75" x14ac:dyDescent="0.2">
      <c r="A83" s="5"/>
      <c r="B83" s="5"/>
      <c r="C83" s="5"/>
      <c r="D83" s="5"/>
      <c r="E83" s="5"/>
      <c r="F83" s="5"/>
      <c r="G83" s="5"/>
      <c r="H83" s="5"/>
    </row>
    <row r="84" spans="1:8" ht="12.75" x14ac:dyDescent="0.2">
      <c r="A84" s="5"/>
      <c r="B84" s="5"/>
      <c r="C84" s="5"/>
      <c r="D84" s="5"/>
      <c r="E84" s="5"/>
      <c r="F84" s="5"/>
      <c r="G84" s="5"/>
      <c r="H84" s="5"/>
    </row>
    <row r="85" spans="1:8" ht="12.75" x14ac:dyDescent="0.2">
      <c r="A85" s="5"/>
      <c r="B85" s="5"/>
      <c r="C85" s="5"/>
      <c r="D85" s="5"/>
      <c r="E85" s="5"/>
      <c r="F85" s="5"/>
      <c r="G85" s="5"/>
      <c r="H85" s="5"/>
    </row>
    <row r="86" spans="1:8" ht="12.75" x14ac:dyDescent="0.2">
      <c r="A86" s="5"/>
      <c r="B86" s="5"/>
      <c r="C86" s="5"/>
      <c r="D86" s="5"/>
      <c r="E86" s="5"/>
      <c r="F86" s="5"/>
      <c r="G86" s="5"/>
      <c r="H86" s="5"/>
    </row>
    <row r="87" spans="1:8" ht="12.75" x14ac:dyDescent="0.2">
      <c r="A87" s="5"/>
      <c r="B87" s="5"/>
      <c r="C87" s="5"/>
      <c r="D87" s="5"/>
      <c r="E87" s="5"/>
      <c r="F87" s="5"/>
      <c r="G87" s="5"/>
      <c r="H87" s="5"/>
    </row>
    <row r="88" spans="1:8" ht="12.75" x14ac:dyDescent="0.2">
      <c r="A88" s="5"/>
      <c r="B88" s="5"/>
      <c r="C88" s="5"/>
      <c r="D88" s="5"/>
      <c r="E88" s="5"/>
      <c r="F88" s="5"/>
      <c r="G88" s="5"/>
      <c r="H88" s="5"/>
    </row>
    <row r="89" spans="1:8" ht="12.75" x14ac:dyDescent="0.2">
      <c r="A89" s="5"/>
      <c r="B89" s="5"/>
      <c r="C89" s="5"/>
      <c r="D89" s="5"/>
      <c r="E89" s="5"/>
      <c r="F89" s="5"/>
      <c r="G89" s="5"/>
      <c r="H89" s="5"/>
    </row>
    <row r="90" spans="1:8" ht="12.75" x14ac:dyDescent="0.2">
      <c r="A90" s="5"/>
      <c r="B90" s="5"/>
      <c r="C90" s="5"/>
      <c r="D90" s="5"/>
      <c r="E90" s="5"/>
      <c r="F90" s="5"/>
      <c r="G90" s="5"/>
      <c r="H90" s="5"/>
    </row>
    <row r="91" spans="1:8" ht="12.75" x14ac:dyDescent="0.2">
      <c r="A91" s="5"/>
      <c r="B91" s="5"/>
      <c r="C91" s="5"/>
      <c r="D91" s="5"/>
      <c r="E91" s="5"/>
      <c r="F91" s="5"/>
      <c r="G91" s="5"/>
      <c r="H91" s="5"/>
    </row>
    <row r="92" spans="1:8" ht="12.75" x14ac:dyDescent="0.2">
      <c r="A92" s="5"/>
      <c r="B92" s="5"/>
      <c r="C92" s="5"/>
      <c r="D92" s="5"/>
      <c r="E92" s="5"/>
      <c r="F92" s="5"/>
      <c r="G92" s="5"/>
      <c r="H92" s="5"/>
    </row>
    <row r="93" spans="1:8" ht="12.75" x14ac:dyDescent="0.2">
      <c r="A93" s="5"/>
      <c r="B93" s="5"/>
      <c r="C93" s="5"/>
      <c r="D93" s="5"/>
      <c r="E93" s="5"/>
      <c r="F93" s="5"/>
      <c r="G93" s="5"/>
      <c r="H93" s="5"/>
    </row>
    <row r="94" spans="1:8" ht="12.75" x14ac:dyDescent="0.2">
      <c r="A94" s="5"/>
      <c r="B94" s="5"/>
      <c r="C94" s="5"/>
      <c r="D94" s="5"/>
      <c r="E94" s="5"/>
      <c r="F94" s="5"/>
      <c r="G94" s="5"/>
      <c r="H94" s="5"/>
    </row>
    <row r="95" spans="1:8" ht="12.75" x14ac:dyDescent="0.2">
      <c r="A95" s="5"/>
      <c r="B95" s="5"/>
      <c r="C95" s="5"/>
      <c r="D95" s="5"/>
      <c r="E95" s="5"/>
      <c r="F95" s="5"/>
      <c r="G95" s="5"/>
      <c r="H95" s="5"/>
    </row>
    <row r="96" spans="1:8" ht="12.75" x14ac:dyDescent="0.2">
      <c r="A96" s="5"/>
      <c r="B96" s="5"/>
      <c r="C96" s="5"/>
      <c r="D96" s="5"/>
      <c r="E96" s="5"/>
      <c r="F96" s="5"/>
      <c r="G96" s="5"/>
      <c r="H96" s="5"/>
    </row>
    <row r="97" spans="1:8" ht="12.75" x14ac:dyDescent="0.2">
      <c r="A97" s="5"/>
      <c r="B97" s="5"/>
      <c r="C97" s="5"/>
      <c r="D97" s="5"/>
      <c r="E97" s="5"/>
      <c r="F97" s="5"/>
      <c r="G97" s="5"/>
      <c r="H97" s="5"/>
    </row>
    <row r="98" spans="1:8" ht="12.75" x14ac:dyDescent="0.2">
      <c r="A98" s="5"/>
      <c r="B98" s="5"/>
      <c r="C98" s="5"/>
      <c r="D98" s="5"/>
      <c r="E98" s="5"/>
      <c r="F98" s="5"/>
      <c r="G98" s="5"/>
      <c r="H98" s="5"/>
    </row>
    <row r="99" spans="1:8" ht="12.75" x14ac:dyDescent="0.2">
      <c r="A99" s="5"/>
      <c r="B99" s="5"/>
      <c r="C99" s="5"/>
      <c r="D99" s="5"/>
      <c r="E99" s="5"/>
      <c r="F99" s="5"/>
      <c r="G99" s="5"/>
      <c r="H99" s="5"/>
    </row>
    <row r="100" spans="1:8" ht="12.75" x14ac:dyDescent="0.2">
      <c r="A100" s="5"/>
      <c r="B100" s="5"/>
      <c r="C100" s="5"/>
      <c r="D100" s="5"/>
      <c r="E100" s="5"/>
      <c r="F100" s="5"/>
      <c r="G100" s="5"/>
      <c r="H100" s="5"/>
    </row>
    <row r="101" spans="1:8" ht="12.75" x14ac:dyDescent="0.2">
      <c r="A101" s="5"/>
      <c r="B101" s="5"/>
      <c r="C101" s="5"/>
      <c r="D101" s="5"/>
      <c r="E101" s="5"/>
      <c r="F101" s="5"/>
      <c r="G101" s="5"/>
      <c r="H101" s="5"/>
    </row>
    <row r="102" spans="1:8" ht="12.75" x14ac:dyDescent="0.2">
      <c r="A102" s="5"/>
      <c r="B102" s="5"/>
      <c r="C102" s="5"/>
      <c r="D102" s="5"/>
      <c r="E102" s="5"/>
      <c r="F102" s="5"/>
      <c r="G102" s="5"/>
      <c r="H102" s="5"/>
    </row>
    <row r="103" spans="1:8" ht="12.75" x14ac:dyDescent="0.2">
      <c r="A103" s="5"/>
      <c r="B103" s="5"/>
      <c r="C103" s="5"/>
      <c r="D103" s="5"/>
      <c r="E103" s="5"/>
      <c r="F103" s="5"/>
      <c r="G103" s="5"/>
      <c r="H103" s="5"/>
    </row>
    <row r="104" spans="1:8" ht="12.75" x14ac:dyDescent="0.2">
      <c r="A104" s="5"/>
      <c r="B104" s="5"/>
      <c r="C104" s="5"/>
      <c r="D104" s="5"/>
      <c r="E104" s="5"/>
      <c r="F104" s="5"/>
      <c r="G104" s="5"/>
      <c r="H104" s="5"/>
    </row>
    <row r="105" spans="1:8" ht="12.75" x14ac:dyDescent="0.2">
      <c r="A105" s="5"/>
      <c r="B105" s="5"/>
      <c r="C105" s="5"/>
      <c r="D105" s="5"/>
      <c r="E105" s="5"/>
      <c r="F105" s="5"/>
      <c r="G105" s="5"/>
      <c r="H105" s="5"/>
    </row>
    <row r="106" spans="1:8" ht="12.75" x14ac:dyDescent="0.2">
      <c r="A106" s="5"/>
      <c r="B106" s="5"/>
      <c r="C106" s="5"/>
      <c r="D106" s="5"/>
      <c r="E106" s="5"/>
      <c r="F106" s="5"/>
      <c r="G106" s="5"/>
      <c r="H106" s="5"/>
    </row>
    <row r="107" spans="1:8" ht="12.75" x14ac:dyDescent="0.2">
      <c r="A107" s="5"/>
      <c r="B107" s="5"/>
      <c r="C107" s="5"/>
      <c r="D107" s="5"/>
      <c r="E107" s="5"/>
      <c r="F107" s="5"/>
      <c r="G107" s="5"/>
      <c r="H107" s="5"/>
    </row>
    <row r="108" spans="1:8" ht="12.75" x14ac:dyDescent="0.2">
      <c r="A108" s="5"/>
      <c r="B108" s="5"/>
      <c r="C108" s="5"/>
      <c r="D108" s="5"/>
      <c r="E108" s="5"/>
      <c r="F108" s="5"/>
      <c r="G108" s="5"/>
      <c r="H108" s="5"/>
    </row>
    <row r="109" spans="1:8" ht="12.75" x14ac:dyDescent="0.2">
      <c r="A109" s="5"/>
      <c r="B109" s="5"/>
      <c r="C109" s="5"/>
      <c r="D109" s="5"/>
      <c r="E109" s="5"/>
      <c r="F109" s="5"/>
      <c r="G109" s="5"/>
      <c r="H109" s="5"/>
    </row>
    <row r="110" spans="1:8" ht="12.75" x14ac:dyDescent="0.2">
      <c r="A110" s="5"/>
      <c r="B110" s="5"/>
      <c r="C110" s="5"/>
      <c r="D110" s="5"/>
      <c r="E110" s="5"/>
      <c r="F110" s="5"/>
      <c r="G110" s="5"/>
      <c r="H110" s="5"/>
    </row>
    <row r="111" spans="1:8" ht="12.75" x14ac:dyDescent="0.2">
      <c r="A111" s="5"/>
      <c r="B111" s="5"/>
      <c r="C111" s="5"/>
      <c r="D111" s="5"/>
      <c r="E111" s="5"/>
      <c r="F111" s="5"/>
      <c r="G111" s="5"/>
      <c r="H111" s="5"/>
    </row>
    <row r="112" spans="1:8" ht="12.75" x14ac:dyDescent="0.2">
      <c r="A112" s="5"/>
      <c r="B112" s="5"/>
      <c r="C112" s="5"/>
      <c r="D112" s="5"/>
      <c r="E112" s="5"/>
      <c r="F112" s="5"/>
      <c r="G112" s="5"/>
      <c r="H112" s="5"/>
    </row>
    <row r="113" spans="1:8" ht="12.75" x14ac:dyDescent="0.2">
      <c r="A113" s="5"/>
      <c r="B113" s="5"/>
      <c r="C113" s="5"/>
      <c r="D113" s="5"/>
      <c r="E113" s="5"/>
      <c r="F113" s="5"/>
      <c r="G113" s="5"/>
      <c r="H113" s="5"/>
    </row>
    <row r="114" spans="1:8" ht="12.75" x14ac:dyDescent="0.2">
      <c r="A114" s="5"/>
      <c r="B114" s="5"/>
      <c r="C114" s="5"/>
      <c r="D114" s="5"/>
      <c r="E114" s="5"/>
      <c r="F114" s="5"/>
      <c r="G114" s="5"/>
      <c r="H114" s="5"/>
    </row>
    <row r="115" spans="1:8" ht="12.75" x14ac:dyDescent="0.2">
      <c r="A115" s="5"/>
      <c r="B115" s="5"/>
      <c r="C115" s="5"/>
      <c r="D115" s="5"/>
      <c r="E115" s="5"/>
      <c r="F115" s="5"/>
      <c r="G115" s="5"/>
      <c r="H115" s="5"/>
    </row>
    <row r="116" spans="1:8" ht="12.75" x14ac:dyDescent="0.2">
      <c r="A116" s="5"/>
      <c r="B116" s="5"/>
      <c r="C116" s="5"/>
      <c r="D116" s="5"/>
      <c r="E116" s="5"/>
      <c r="F116" s="5"/>
      <c r="G116" s="5"/>
      <c r="H116" s="5"/>
    </row>
    <row r="117" spans="1:8" ht="12.75" x14ac:dyDescent="0.2">
      <c r="A117" s="5"/>
      <c r="B117" s="5"/>
      <c r="C117" s="5"/>
      <c r="D117" s="5"/>
      <c r="E117" s="5"/>
      <c r="F117" s="5"/>
      <c r="G117" s="5"/>
      <c r="H117" s="5"/>
    </row>
    <row r="118" spans="1:8" ht="12.75" x14ac:dyDescent="0.2">
      <c r="A118" s="5"/>
      <c r="B118" s="5"/>
      <c r="C118" s="5"/>
      <c r="D118" s="5"/>
      <c r="E118" s="5"/>
      <c r="F118" s="5"/>
      <c r="G118" s="5"/>
      <c r="H118" s="5"/>
    </row>
    <row r="119" spans="1:8" ht="12.75" x14ac:dyDescent="0.2">
      <c r="A119" s="5"/>
      <c r="B119" s="5"/>
      <c r="C119" s="5"/>
      <c r="D119" s="5"/>
      <c r="E119" s="5"/>
      <c r="F119" s="5"/>
      <c r="G119" s="5"/>
      <c r="H119" s="5"/>
    </row>
    <row r="120" spans="1:8" ht="12.75" x14ac:dyDescent="0.2">
      <c r="A120" s="5"/>
      <c r="B120" s="5"/>
      <c r="C120" s="5"/>
      <c r="D120" s="5"/>
      <c r="E120" s="5"/>
      <c r="F120" s="5"/>
      <c r="G120" s="5"/>
      <c r="H120" s="5"/>
    </row>
    <row r="121" spans="1:8" ht="12.75" x14ac:dyDescent="0.2">
      <c r="A121" s="5"/>
      <c r="B121" s="5"/>
      <c r="C121" s="5"/>
      <c r="D121" s="5"/>
      <c r="E121" s="5"/>
      <c r="F121" s="5"/>
      <c r="G121" s="5"/>
      <c r="H121" s="5"/>
    </row>
    <row r="122" spans="1:8" ht="12.75" x14ac:dyDescent="0.2">
      <c r="A122" s="5"/>
      <c r="B122" s="5"/>
      <c r="C122" s="5"/>
      <c r="D122" s="5"/>
      <c r="E122" s="5"/>
      <c r="F122" s="5"/>
      <c r="G122" s="5"/>
      <c r="H122" s="5"/>
    </row>
    <row r="123" spans="1:8" ht="12.75" x14ac:dyDescent="0.2">
      <c r="A123" s="5"/>
      <c r="B123" s="5"/>
      <c r="C123" s="5"/>
      <c r="D123" s="5"/>
      <c r="E123" s="5"/>
      <c r="F123" s="5"/>
      <c r="G123" s="5"/>
      <c r="H123" s="5"/>
    </row>
    <row r="124" spans="1:8" ht="12.75" x14ac:dyDescent="0.2">
      <c r="A124" s="5"/>
      <c r="B124" s="5"/>
      <c r="C124" s="5"/>
      <c r="D124" s="5"/>
      <c r="E124" s="5"/>
      <c r="F124" s="5"/>
      <c r="G124" s="5"/>
      <c r="H124" s="5"/>
    </row>
    <row r="125" spans="1:8" ht="12.75" x14ac:dyDescent="0.2">
      <c r="A125" s="5"/>
      <c r="B125" s="5"/>
      <c r="C125" s="5"/>
      <c r="D125" s="5"/>
      <c r="E125" s="5"/>
      <c r="F125" s="5"/>
      <c r="G125" s="5"/>
      <c r="H125" s="5"/>
    </row>
    <row r="126" spans="1:8" ht="12.75" x14ac:dyDescent="0.2">
      <c r="A126" s="5"/>
      <c r="B126" s="5"/>
      <c r="C126" s="5"/>
      <c r="D126" s="5"/>
      <c r="E126" s="5"/>
      <c r="F126" s="5"/>
      <c r="G126" s="5"/>
      <c r="H126" s="5"/>
    </row>
    <row r="127" spans="1:8" ht="12.75" x14ac:dyDescent="0.2">
      <c r="A127" s="5"/>
      <c r="B127" s="5"/>
      <c r="C127" s="5"/>
      <c r="D127" s="5"/>
      <c r="E127" s="5"/>
      <c r="F127" s="5"/>
      <c r="G127" s="5"/>
      <c r="H127" s="5"/>
    </row>
    <row r="128" spans="1:8" ht="12.75" x14ac:dyDescent="0.2">
      <c r="A128" s="5"/>
      <c r="B128" s="5"/>
      <c r="C128" s="5"/>
      <c r="D128" s="5"/>
      <c r="E128" s="5"/>
      <c r="F128" s="5"/>
      <c r="G128" s="5"/>
      <c r="H128" s="5"/>
    </row>
    <row r="129" spans="1:8" ht="12.75" x14ac:dyDescent="0.2">
      <c r="A129" s="5"/>
      <c r="B129" s="5"/>
      <c r="C129" s="5"/>
      <c r="D129" s="5"/>
      <c r="E129" s="5"/>
      <c r="F129" s="5"/>
      <c r="G129" s="5"/>
      <c r="H129" s="5"/>
    </row>
    <row r="130" spans="1:8" ht="12.75" x14ac:dyDescent="0.2">
      <c r="A130" s="5"/>
      <c r="B130" s="5"/>
      <c r="C130" s="5"/>
      <c r="D130" s="5"/>
      <c r="E130" s="5"/>
      <c r="F130" s="5"/>
      <c r="G130" s="5"/>
      <c r="H130" s="5"/>
    </row>
    <row r="131" spans="1:8" ht="12.75" x14ac:dyDescent="0.2">
      <c r="A131" s="5"/>
      <c r="B131" s="5"/>
      <c r="C131" s="5"/>
      <c r="D131" s="5"/>
      <c r="E131" s="5"/>
      <c r="F131" s="5"/>
      <c r="G131" s="5"/>
      <c r="H131" s="5"/>
    </row>
    <row r="132" spans="1:8" ht="12.75" x14ac:dyDescent="0.2">
      <c r="A132" s="5"/>
      <c r="B132" s="5"/>
      <c r="C132" s="5"/>
      <c r="D132" s="5"/>
      <c r="E132" s="5"/>
      <c r="F132" s="5"/>
      <c r="G132" s="5"/>
      <c r="H132" s="5"/>
    </row>
    <row r="133" spans="1:8" ht="12.75" x14ac:dyDescent="0.2">
      <c r="A133" s="5"/>
      <c r="B133" s="5"/>
      <c r="C133" s="5"/>
      <c r="D133" s="5"/>
      <c r="E133" s="5"/>
      <c r="F133" s="5"/>
      <c r="G133" s="5"/>
      <c r="H133" s="5"/>
    </row>
    <row r="134" spans="1:8" ht="12.75" x14ac:dyDescent="0.2">
      <c r="A134" s="5"/>
      <c r="B134" s="5"/>
      <c r="C134" s="5"/>
      <c r="D134" s="5"/>
      <c r="E134" s="5"/>
      <c r="F134" s="5"/>
      <c r="G134" s="5"/>
      <c r="H134" s="5"/>
    </row>
    <row r="135" spans="1:8" ht="12.75" x14ac:dyDescent="0.2">
      <c r="A135" s="5"/>
      <c r="B135" s="5"/>
      <c r="C135" s="5"/>
      <c r="D135" s="5"/>
      <c r="E135" s="5"/>
      <c r="F135" s="5"/>
      <c r="G135" s="5"/>
      <c r="H135" s="5"/>
    </row>
    <row r="136" spans="1:8" ht="12.75" x14ac:dyDescent="0.2">
      <c r="A136" s="5"/>
      <c r="B136" s="5"/>
      <c r="C136" s="5"/>
      <c r="D136" s="5"/>
      <c r="E136" s="5"/>
      <c r="F136" s="5"/>
      <c r="G136" s="5"/>
      <c r="H136" s="5"/>
    </row>
    <row r="137" spans="1:8" ht="12.75" x14ac:dyDescent="0.2">
      <c r="A137" s="5"/>
      <c r="B137" s="5"/>
      <c r="C137" s="5"/>
      <c r="D137" s="5"/>
      <c r="E137" s="5"/>
      <c r="F137" s="5"/>
      <c r="G137" s="5"/>
      <c r="H137" s="5"/>
    </row>
    <row r="138" spans="1:8" ht="12.75" x14ac:dyDescent="0.2">
      <c r="A138" s="5"/>
      <c r="B138" s="5"/>
      <c r="C138" s="5"/>
      <c r="D138" s="5"/>
      <c r="E138" s="5"/>
      <c r="F138" s="5"/>
      <c r="G138" s="5"/>
      <c r="H138" s="5"/>
    </row>
    <row r="139" spans="1:8" ht="12.75" x14ac:dyDescent="0.2">
      <c r="A139" s="5"/>
      <c r="B139" s="5"/>
      <c r="C139" s="5"/>
      <c r="D139" s="5"/>
      <c r="E139" s="5"/>
      <c r="F139" s="5"/>
      <c r="G139" s="5"/>
      <c r="H139" s="5"/>
    </row>
    <row r="140" spans="1:8" ht="12.75" x14ac:dyDescent="0.2">
      <c r="A140" s="5"/>
      <c r="B140" s="5"/>
      <c r="C140" s="5"/>
      <c r="D140" s="5"/>
      <c r="E140" s="5"/>
      <c r="F140" s="5"/>
      <c r="G140" s="5"/>
      <c r="H140" s="5"/>
    </row>
    <row r="141" spans="1:8" ht="12.75" x14ac:dyDescent="0.2">
      <c r="A141" s="5"/>
      <c r="B141" s="5"/>
      <c r="C141" s="5"/>
      <c r="D141" s="5"/>
      <c r="E141" s="5"/>
      <c r="F141" s="5"/>
      <c r="G141" s="5"/>
      <c r="H141" s="5"/>
    </row>
    <row r="142" spans="1:8" ht="12.75" x14ac:dyDescent="0.2">
      <c r="A142" s="5"/>
      <c r="B142" s="5"/>
      <c r="C142" s="5"/>
      <c r="D142" s="5"/>
      <c r="E142" s="5"/>
      <c r="F142" s="5"/>
      <c r="G142" s="5"/>
      <c r="H142" s="5"/>
    </row>
    <row r="143" spans="1:8" ht="12.75" x14ac:dyDescent="0.2">
      <c r="A143" s="5"/>
      <c r="B143" s="5"/>
      <c r="C143" s="5"/>
      <c r="D143" s="5"/>
      <c r="E143" s="5"/>
      <c r="F143" s="5"/>
      <c r="G143" s="5"/>
      <c r="H143" s="5"/>
    </row>
    <row r="144" spans="1:8" ht="12.75" x14ac:dyDescent="0.2">
      <c r="A144" s="5"/>
      <c r="B144" s="5"/>
      <c r="C144" s="5"/>
      <c r="D144" s="5"/>
      <c r="E144" s="5"/>
      <c r="F144" s="5"/>
      <c r="G144" s="5"/>
      <c r="H144" s="5"/>
    </row>
    <row r="145" spans="1:8" ht="12.75" x14ac:dyDescent="0.2">
      <c r="A145" s="5"/>
      <c r="B145" s="5"/>
      <c r="C145" s="5"/>
      <c r="D145" s="5"/>
      <c r="E145" s="5"/>
      <c r="F145" s="5"/>
      <c r="G145" s="5"/>
      <c r="H145" s="5"/>
    </row>
    <row r="146" spans="1:8" ht="12.75" x14ac:dyDescent="0.2">
      <c r="A146" s="5"/>
      <c r="B146" s="5"/>
      <c r="C146" s="5"/>
      <c r="D146" s="5"/>
      <c r="E146" s="5"/>
      <c r="F146" s="5"/>
      <c r="G146" s="5"/>
      <c r="H146" s="5"/>
    </row>
    <row r="147" spans="1:8" ht="12.75" x14ac:dyDescent="0.2">
      <c r="A147" s="5"/>
      <c r="B147" s="5"/>
      <c r="C147" s="5"/>
      <c r="D147" s="5"/>
      <c r="E147" s="5"/>
      <c r="F147" s="5"/>
      <c r="G147" s="5"/>
      <c r="H147" s="5"/>
    </row>
    <row r="148" spans="1:8" ht="12.75" x14ac:dyDescent="0.2">
      <c r="A148" s="5"/>
      <c r="B148" s="5"/>
      <c r="C148" s="5"/>
      <c r="D148" s="5"/>
      <c r="E148" s="5"/>
      <c r="F148" s="5"/>
      <c r="G148" s="5"/>
      <c r="H148" s="5"/>
    </row>
    <row r="149" spans="1:8" ht="12.75" x14ac:dyDescent="0.2">
      <c r="A149" s="5"/>
      <c r="B149" s="5"/>
      <c r="C149" s="5"/>
      <c r="D149" s="5"/>
      <c r="E149" s="5"/>
      <c r="F149" s="5"/>
      <c r="G149" s="5"/>
      <c r="H149" s="5"/>
    </row>
    <row r="150" spans="1:8" ht="12.75" x14ac:dyDescent="0.2">
      <c r="A150" s="5"/>
      <c r="B150" s="5"/>
      <c r="C150" s="5"/>
      <c r="D150" s="5"/>
      <c r="E150" s="5"/>
      <c r="F150" s="5"/>
      <c r="G150" s="5"/>
      <c r="H150" s="5"/>
    </row>
    <row r="151" spans="1:8" ht="12.75" x14ac:dyDescent="0.2">
      <c r="A151" s="5"/>
      <c r="B151" s="5"/>
      <c r="C151" s="5"/>
      <c r="D151" s="5"/>
      <c r="E151" s="5"/>
      <c r="F151" s="5"/>
      <c r="G151" s="5"/>
      <c r="H151" s="5"/>
    </row>
    <row r="152" spans="1:8" ht="12.75" x14ac:dyDescent="0.2">
      <c r="A152" s="5"/>
      <c r="B152" s="5"/>
      <c r="C152" s="5"/>
      <c r="D152" s="5"/>
      <c r="E152" s="5"/>
      <c r="F152" s="5"/>
      <c r="G152" s="5"/>
      <c r="H152" s="5"/>
    </row>
    <row r="153" spans="1:8" ht="12.75" x14ac:dyDescent="0.2">
      <c r="E153" s="5"/>
      <c r="F153" s="5"/>
      <c r="G153" s="5"/>
      <c r="H153" s="5"/>
    </row>
    <row r="154" spans="1:8" ht="12.75" x14ac:dyDescent="0.2">
      <c r="E154" s="5"/>
      <c r="F154" s="5"/>
      <c r="G154" s="5"/>
      <c r="H154" s="5"/>
    </row>
  </sheetData>
  <pageMargins left="0" right="0" top="0" bottom="0" header="0" footer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B537"/>
  <sheetViews>
    <sheetView showGridLines="0" workbookViewId="0"/>
  </sheetViews>
  <sheetFormatPr defaultColWidth="17.28515625" defaultRowHeight="15.75" customHeight="1" x14ac:dyDescent="0.2"/>
  <cols>
    <col min="1" max="84" width="17.140625" customWidth="1"/>
  </cols>
  <sheetData>
    <row r="1" spans="1:2" ht="12.75" customHeight="1" x14ac:dyDescent="0.2">
      <c r="A1" s="37" t="s">
        <v>142</v>
      </c>
      <c r="B1" s="45" t="s">
        <v>270</v>
      </c>
    </row>
    <row r="2" spans="1:2" ht="12.75" customHeight="1" x14ac:dyDescent="0.2">
      <c r="A2" s="40" t="s">
        <v>271</v>
      </c>
      <c r="B2" s="64"/>
    </row>
    <row r="3" spans="1:2" ht="12.75" customHeight="1" x14ac:dyDescent="0.2">
      <c r="A3" s="43" t="s">
        <v>64</v>
      </c>
      <c r="B3" s="65">
        <v>5.6944444444444443E-2</v>
      </c>
    </row>
    <row r="4" spans="1:2" ht="12.75" customHeight="1" x14ac:dyDescent="0.2">
      <c r="A4" s="43" t="s">
        <v>136</v>
      </c>
      <c r="B4" s="65">
        <v>8.611111111111111E-2</v>
      </c>
    </row>
    <row r="5" spans="1:2" ht="12.75" customHeight="1" x14ac:dyDescent="0.2">
      <c r="A5" s="44" t="s">
        <v>86</v>
      </c>
      <c r="B5" s="66">
        <v>8.958333333333332E-2</v>
      </c>
    </row>
    <row r="6" spans="1:2" ht="12.75" customHeight="1" x14ac:dyDescent="0.2"/>
    <row r="7" spans="1:2" ht="12.75" customHeight="1" x14ac:dyDescent="0.2"/>
    <row r="8" spans="1:2" ht="12.75" customHeight="1" x14ac:dyDescent="0.2"/>
    <row r="9" spans="1:2" ht="12.75" customHeight="1" x14ac:dyDescent="0.2"/>
    <row r="10" spans="1:2" ht="12.75" customHeight="1" x14ac:dyDescent="0.2"/>
    <row r="11" spans="1:2" ht="12.75" customHeight="1" x14ac:dyDescent="0.2"/>
    <row r="12" spans="1:2" ht="12.75" customHeight="1" x14ac:dyDescent="0.2"/>
    <row r="13" spans="1:2" ht="12.75" customHeight="1" x14ac:dyDescent="0.2"/>
    <row r="14" spans="1:2" ht="12.75" customHeight="1" x14ac:dyDescent="0.2"/>
    <row r="15" spans="1:2" ht="12.75" customHeight="1" x14ac:dyDescent="0.2"/>
    <row r="16" spans="1:2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</sheetData>
  <pageMargins left="0" right="0" top="0" bottom="0" header="0" footer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26"/>
  <sheetViews>
    <sheetView showGridLines="0" workbookViewId="0">
      <selection activeCell="D32" sqref="D32"/>
    </sheetView>
  </sheetViews>
  <sheetFormatPr defaultColWidth="17.28515625" defaultRowHeight="15.75" customHeight="1" x14ac:dyDescent="0.2"/>
  <cols>
    <col min="2" max="2" width="13.28515625" customWidth="1"/>
    <col min="3" max="3" width="14.7109375" customWidth="1"/>
    <col min="4" max="4" width="14" customWidth="1"/>
    <col min="5" max="5" width="14.140625" customWidth="1"/>
    <col min="6" max="6" width="8.140625" customWidth="1"/>
    <col min="7" max="7" width="7.5703125" customWidth="1"/>
    <col min="8" max="8" width="7.85546875" customWidth="1"/>
    <col min="9" max="9" width="6.140625" customWidth="1"/>
    <col min="10" max="10" width="6.42578125" customWidth="1"/>
    <col min="11" max="11" width="7.85546875" customWidth="1"/>
    <col min="12" max="12" width="8.5703125" customWidth="1"/>
    <col min="13" max="13" width="11.140625" customWidth="1"/>
  </cols>
  <sheetData>
    <row r="1" spans="1:14" ht="12.75" x14ac:dyDescent="0.2">
      <c r="A1" s="37" t="s">
        <v>269</v>
      </c>
      <c r="B1" s="37" t="s">
        <v>150</v>
      </c>
      <c r="C1" s="38"/>
      <c r="D1" s="38"/>
      <c r="E1" s="38"/>
      <c r="F1" s="38"/>
      <c r="G1" s="38"/>
      <c r="H1" s="39"/>
      <c r="I1" s="34"/>
      <c r="J1" s="34"/>
      <c r="K1" s="34"/>
      <c r="L1" s="34"/>
      <c r="M1" s="34"/>
      <c r="N1" s="34"/>
    </row>
    <row r="2" spans="1:14" ht="25.5" x14ac:dyDescent="0.2">
      <c r="A2" s="37" t="s">
        <v>149</v>
      </c>
      <c r="B2" s="40">
        <v>2</v>
      </c>
      <c r="C2" s="41">
        <v>3</v>
      </c>
      <c r="D2" s="41">
        <v>4</v>
      </c>
      <c r="E2" s="41">
        <v>5</v>
      </c>
      <c r="F2" s="41">
        <v>6</v>
      </c>
      <c r="G2" s="41" t="s">
        <v>272</v>
      </c>
      <c r="H2" s="42" t="s">
        <v>271</v>
      </c>
      <c r="I2" s="34"/>
      <c r="J2" s="34"/>
      <c r="K2" s="34"/>
      <c r="L2" s="34"/>
      <c r="M2" s="34"/>
      <c r="N2" s="34"/>
    </row>
    <row r="3" spans="1:14" ht="12.75" x14ac:dyDescent="0.2">
      <c r="A3" s="40" t="s">
        <v>273</v>
      </c>
      <c r="B3" s="55"/>
      <c r="C3" s="56"/>
      <c r="D3" s="56"/>
      <c r="E3" s="56"/>
      <c r="F3" s="56"/>
      <c r="G3" s="56">
        <v>0</v>
      </c>
      <c r="H3" s="57"/>
      <c r="I3" s="34"/>
      <c r="J3" s="34"/>
      <c r="K3" s="34"/>
      <c r="L3" s="34"/>
      <c r="M3" s="34"/>
      <c r="N3" s="34"/>
    </row>
    <row r="4" spans="1:14" ht="12.75" x14ac:dyDescent="0.2">
      <c r="A4" s="43" t="s">
        <v>274</v>
      </c>
      <c r="B4" s="58">
        <v>9</v>
      </c>
      <c r="C4" s="59">
        <v>4</v>
      </c>
      <c r="D4" s="59">
        <v>8</v>
      </c>
      <c r="E4" s="59">
        <v>12</v>
      </c>
      <c r="F4" s="59">
        <v>5</v>
      </c>
      <c r="G4" s="59"/>
      <c r="H4" s="60"/>
      <c r="I4" s="34"/>
      <c r="J4" s="34"/>
      <c r="K4" s="34"/>
      <c r="L4" s="34"/>
      <c r="M4" s="34"/>
      <c r="N4" s="34"/>
    </row>
    <row r="5" spans="1:14" ht="12.75" x14ac:dyDescent="0.2">
      <c r="A5" s="43" t="s">
        <v>275</v>
      </c>
      <c r="B5" s="58"/>
      <c r="C5" s="59">
        <v>29</v>
      </c>
      <c r="D5" s="59">
        <v>30</v>
      </c>
      <c r="E5" s="59"/>
      <c r="F5" s="59">
        <v>31</v>
      </c>
      <c r="G5" s="59"/>
      <c r="H5" s="60"/>
      <c r="I5" s="34"/>
      <c r="J5" s="34"/>
      <c r="K5" s="34"/>
      <c r="L5" s="34"/>
      <c r="M5" s="34"/>
      <c r="N5" s="34"/>
    </row>
    <row r="6" spans="1:14" ht="12.75" x14ac:dyDescent="0.2">
      <c r="A6" s="44" t="s">
        <v>271</v>
      </c>
      <c r="B6" s="61"/>
      <c r="C6" s="62"/>
      <c r="D6" s="62"/>
      <c r="E6" s="62"/>
      <c r="F6" s="62"/>
      <c r="G6" s="62"/>
      <c r="H6" s="63"/>
      <c r="I6" s="34"/>
      <c r="J6" s="34"/>
      <c r="K6" s="34"/>
      <c r="L6" s="34"/>
      <c r="M6" s="34"/>
      <c r="N6" s="34"/>
    </row>
    <row r="8" spans="1:14" ht="12.75" x14ac:dyDescent="0.2">
      <c r="A8" s="34" t="s">
        <v>256</v>
      </c>
      <c r="B8" s="33">
        <v>1</v>
      </c>
      <c r="C8" s="33">
        <v>2</v>
      </c>
      <c r="D8" s="33">
        <v>3</v>
      </c>
      <c r="E8" s="33">
        <v>4</v>
      </c>
      <c r="F8" s="33">
        <v>5</v>
      </c>
      <c r="G8" s="33">
        <v>6</v>
      </c>
      <c r="H8" s="33">
        <v>7</v>
      </c>
      <c r="I8" s="33">
        <v>8</v>
      </c>
      <c r="J8" s="33">
        <v>9</v>
      </c>
      <c r="K8" s="33">
        <v>10</v>
      </c>
      <c r="L8" s="33">
        <v>11</v>
      </c>
      <c r="M8" s="33">
        <v>12</v>
      </c>
      <c r="N8" s="24"/>
    </row>
    <row r="9" spans="1:14" ht="12.75" x14ac:dyDescent="0.2">
      <c r="A9" s="34" t="s">
        <v>274</v>
      </c>
      <c r="B9" s="34">
        <f ca="1">COUNTIFS(Dives!$K$1:$K$500,"Branch-UK",Dives!$L$1:$L$500,1)</f>
        <v>0</v>
      </c>
      <c r="C9" s="34">
        <f ca="1">COUNTIFS(Dives!$K$1:$K$500,"Branch-UK",Dives!$L$1:$L$500,2)</f>
        <v>9</v>
      </c>
      <c r="D9" s="34">
        <f ca="1">COUNTIFS(Dives!$K$1:$K$500,"Branch-UK",Dives!$L$1:$L$500,3)</f>
        <v>4</v>
      </c>
      <c r="E9" s="34">
        <f ca="1">COUNTIFS(Dives!$K$1:$K$500,"Branch-UK",Dives!$L$1:$L$500,4)</f>
        <v>8</v>
      </c>
      <c r="F9" s="34">
        <f ca="1">COUNTIFS(Dives!$K$1:$K$500,"Branch-UK",Dives!$L$1:$L$500,5)</f>
        <v>12</v>
      </c>
      <c r="G9" s="34">
        <f ca="1">COUNTIFS(Dives!$K$1:$K$500,"Branch-UK",Dives!$L$1:$L$500,6)</f>
        <v>5</v>
      </c>
      <c r="H9" s="34">
        <f ca="1">COUNTIFS(Dives!$K$1:$K$500,"Branch-UK",Dives!$L$1:$L$500,7)</f>
        <v>0</v>
      </c>
      <c r="I9" s="34">
        <f ca="1">COUNTIFS(Dives!$K$1:$K$500,"Branch-UK",Dives!$L$1:$L$500,8)</f>
        <v>0</v>
      </c>
      <c r="J9" s="34">
        <f ca="1">COUNTIFS(Dives!$K$1:$K$500,"Branch-UK",Dives!$L$1:$L$500,9)</f>
        <v>0</v>
      </c>
      <c r="K9" s="34">
        <f ca="1">COUNTIFS(Dives!$K$1:$K$500,"Branch-UK",Dives!$L$1:$L$500,10)</f>
        <v>0</v>
      </c>
      <c r="L9" s="34">
        <f ca="1">COUNTIFS(Dives!$K$1:$K$500,"Branch-UK",Dives!$L$1:$L$500,11)</f>
        <v>0</v>
      </c>
      <c r="M9" s="34">
        <f ca="1">COUNTIFS(Dives!$K$1:$K$500,"Branch-UK",Dives!$L$1:$L$500,12)</f>
        <v>0</v>
      </c>
    </row>
    <row r="10" spans="1:14" ht="12.75" x14ac:dyDescent="0.2">
      <c r="A10" s="34" t="s">
        <v>276</v>
      </c>
      <c r="B10" s="34">
        <f ca="1">COUNTIFS(Dives!$K$1:$K$500,"Other-UK",Dives!$L$1:$L$500,1)</f>
        <v>0</v>
      </c>
      <c r="C10" s="34">
        <f ca="1">COUNTIFS(Dives!$K$1:$K$500,"Other-UK",Dives!$L$1:$L$500,2)</f>
        <v>0</v>
      </c>
      <c r="D10" s="34">
        <f ca="1">COUNTIFS(Dives!$K$1:$K$500,"Other-UK",Dives!$L$1:$L$500,3)</f>
        <v>0</v>
      </c>
      <c r="E10" s="34">
        <f ca="1">COUNTIFS(Dives!$K$1:$K$500,"Other-UK",Dives!$L$1:$L$500,4)</f>
        <v>0</v>
      </c>
      <c r="F10" s="34">
        <f ca="1">COUNTIFS(Dives!$K$1:$K$500,"Other-UK",Dives!$L$1:$L$500,5)</f>
        <v>0</v>
      </c>
      <c r="G10" s="34">
        <f ca="1">COUNTIFS(Dives!$K$1:$K$500,"Other-UK",Dives!$L$1:$L$500,6)</f>
        <v>0</v>
      </c>
      <c r="H10" s="34">
        <f ca="1">COUNTIFS(Dives!$K$1:$K$500,"Other-UK",Dives!$L$1:$L$500,7)</f>
        <v>0</v>
      </c>
      <c r="I10" s="34">
        <f ca="1">COUNTIFS(Dives!$K$1:$K$500,"Other-UK",Dives!$L$1:$L$500,8)</f>
        <v>0</v>
      </c>
      <c r="J10" s="34">
        <f ca="1">COUNTIFS(Dives!$K$1:$K$500,"Other-UK",Dives!$L$1:$L$500,9)</f>
        <v>0</v>
      </c>
      <c r="K10" s="34">
        <f ca="1">COUNTIFS(Dives!$K$1:$K$500,"Other-UK",Dives!$L$1:$L$500,10)</f>
        <v>0</v>
      </c>
      <c r="L10" s="34">
        <f ca="1">COUNTIFS(Dives!$K$1:$K$500,"Other-UK",Dives!$L$1:$L$500,11)</f>
        <v>0</v>
      </c>
      <c r="M10" s="34">
        <f ca="1">COUNTIFS(Dives!$K$1:$K$500,"Other-UK",Dives!$L$1:$L$500,12)</f>
        <v>0</v>
      </c>
    </row>
    <row r="11" spans="1:14" ht="12.75" x14ac:dyDescent="0.2">
      <c r="A11" s="34" t="s">
        <v>277</v>
      </c>
      <c r="B11" s="34">
        <f ca="1">COUNTIFS(Dives!$K$1:$K$500,"Branch-non-UK",Dives!$L$1:$L$500,1)</f>
        <v>0</v>
      </c>
      <c r="C11" s="34">
        <f ca="1">COUNTIFS(Dives!$K$1:$K$500,"Branch-non-UK",Dives!$L$1:$L$500,2)</f>
        <v>0</v>
      </c>
      <c r="D11" s="34">
        <f ca="1">COUNTIFS(Dives!$K$1:$K$500,"Branch-non-UK",Dives!$L$1:$L$500,3)</f>
        <v>0</v>
      </c>
      <c r="E11" s="34">
        <f ca="1">COUNTIFS(Dives!$K$1:$K$500,"Branch-non-UK",Dives!$L$1:$L$500,4)</f>
        <v>0</v>
      </c>
      <c r="F11" s="34">
        <f ca="1">COUNTIFS(Dives!$K$1:$K$500,"Branch-non-UK",Dives!$L$1:$L$500,5)</f>
        <v>0</v>
      </c>
      <c r="G11" s="34">
        <f ca="1">COUNTIFS(Dives!$K$1:$K$500,"Branch-non-UK",Dives!$L$1:$L$500,6)</f>
        <v>0</v>
      </c>
      <c r="H11" s="34">
        <f ca="1">COUNTIFS(Dives!$K$1:$K$500,"Branch-non-UK",Dives!$L$1:$L$500,7)</f>
        <v>0</v>
      </c>
      <c r="I11" s="34">
        <f ca="1">COUNTIFS(Dives!$K$1:$K$500,"Branch-non-UK",Dives!$L$1:$L$500,8)</f>
        <v>0</v>
      </c>
      <c r="J11" s="34">
        <f ca="1">COUNTIFS(Dives!$K$1:$K$500,"Branch-non-UK",Dives!$L$1:$L$500,9)</f>
        <v>0</v>
      </c>
      <c r="K11" s="34">
        <f ca="1">COUNTIFS(Dives!$K$1:$K$500,"Branch-non-UK",Dives!$L$1:$L$500,10)</f>
        <v>0</v>
      </c>
      <c r="L11" s="34">
        <f ca="1">COUNTIFS(Dives!$K$1:$K$500,"Branch-non-UK",Dives!$L$1:$L$500,11)</f>
        <v>0</v>
      </c>
      <c r="M11" s="34">
        <f ca="1">COUNTIFS(Dives!$K$1:$K$500,"Branch-non-UK",Dives!$L$1:$L$500,12)</f>
        <v>0</v>
      </c>
    </row>
    <row r="12" spans="1:14" ht="12.75" x14ac:dyDescent="0.2">
      <c r="A12" s="34" t="s">
        <v>275</v>
      </c>
      <c r="B12" s="34">
        <f ca="1">COUNTIFS(Dives!$K$1:$K$500,"Other-non-UK",Dives!$L$1:$L$500,1)</f>
        <v>0</v>
      </c>
      <c r="C12" s="34">
        <f ca="1">COUNTIFS(Dives!$K$1:$K$500,"Other-non-UK",Dives!$L$1:$L$500,2)</f>
        <v>0</v>
      </c>
      <c r="D12" s="34">
        <f ca="1">COUNTIFS(Dives!$K$1:$K$500,"Other-non-UK",Dives!$L$1:$L$500,3)</f>
        <v>29</v>
      </c>
      <c r="E12" s="34">
        <f ca="1">COUNTIFS(Dives!$K$1:$K$500,"Other-non-UK",Dives!$L$1:$L$500,4)</f>
        <v>30</v>
      </c>
      <c r="F12" s="34">
        <f ca="1">COUNTIFS(Dives!$K$1:$K$500,"Other-non-UK",Dives!$L$1:$L$500,5)</f>
        <v>0</v>
      </c>
      <c r="G12" s="34">
        <f ca="1">COUNTIFS(Dives!$K$1:$K$500,"Other-non-UK",Dives!$L$1:$L$500,6)</f>
        <v>31</v>
      </c>
      <c r="H12" s="34">
        <f ca="1">COUNTIFS(Dives!$K$1:$K$500,"Other-non-UK",Dives!$L$1:$L$500,7)</f>
        <v>0</v>
      </c>
      <c r="I12" s="34">
        <f ca="1">COUNTIFS(Dives!$K$1:$K$500,"Other-non-UK",Dives!$L$1:$L$500,8)</f>
        <v>0</v>
      </c>
      <c r="J12" s="34">
        <f ca="1">COUNTIFS(Dives!$K$1:$K$500,"Other-non-UK",Dives!$L$1:$L$500,9)</f>
        <v>0</v>
      </c>
      <c r="K12" s="34">
        <f ca="1">COUNTIFS(Dives!$K$1:$K$500,"Other-non-UK",Dives!$L$1:$L$500,10)</f>
        <v>0</v>
      </c>
      <c r="L12" s="34">
        <f ca="1">COUNTIFS(Dives!$K$1:$K$500,"Other-non-UK",Dives!$L$1:$L$500,11)</f>
        <v>0</v>
      </c>
      <c r="M12" s="34">
        <f ca="1">COUNTIFS(Dives!$K$1:$K$500,"Other-non-UK",Dives!$L$1:$L$500,12)</f>
        <v>0</v>
      </c>
    </row>
    <row r="13" spans="1:14" ht="12.75" x14ac:dyDescent="0.2">
      <c r="A13" s="5"/>
      <c r="C13" s="5"/>
      <c r="E13" s="5"/>
    </row>
    <row r="14" spans="1:14" ht="12.75" x14ac:dyDescent="0.2">
      <c r="A14" s="34"/>
      <c r="B14" s="34" t="s">
        <v>274</v>
      </c>
      <c r="C14" s="34" t="s">
        <v>276</v>
      </c>
      <c r="D14" s="34" t="s">
        <v>277</v>
      </c>
      <c r="E14" s="34" t="s">
        <v>275</v>
      </c>
    </row>
    <row r="15" spans="1:14" ht="12.75" x14ac:dyDescent="0.2">
      <c r="A15" s="22" t="s">
        <v>292</v>
      </c>
      <c r="B15" s="34">
        <f ca="1">$L$9</f>
        <v>0</v>
      </c>
      <c r="C15" s="34">
        <f ca="1">$L$10</f>
        <v>0</v>
      </c>
      <c r="D15" s="34">
        <f ca="1">$L$11</f>
        <v>0</v>
      </c>
      <c r="E15" s="34">
        <f ca="1">$L$12</f>
        <v>0</v>
      </c>
    </row>
    <row r="16" spans="1:14" ht="12.75" x14ac:dyDescent="0.2">
      <c r="A16" s="22" t="s">
        <v>293</v>
      </c>
      <c r="B16" s="34">
        <f ca="1">$M$9</f>
        <v>0</v>
      </c>
      <c r="C16" s="34">
        <f ca="1">$M$10</f>
        <v>0</v>
      </c>
      <c r="D16" s="34">
        <f ca="1">$M$11</f>
        <v>0</v>
      </c>
      <c r="E16" s="34">
        <f ca="1">$M$12</f>
        <v>0</v>
      </c>
    </row>
    <row r="17" spans="1:5" ht="12.75" x14ac:dyDescent="0.2">
      <c r="A17" s="22" t="s">
        <v>294</v>
      </c>
      <c r="B17" s="34">
        <f ca="1">$B$9</f>
        <v>0</v>
      </c>
      <c r="C17" s="34">
        <f ca="1">$B$10</f>
        <v>0</v>
      </c>
      <c r="D17" s="34">
        <f ca="1">$B$11</f>
        <v>0</v>
      </c>
      <c r="E17" s="34">
        <f ca="1">$B$12</f>
        <v>0</v>
      </c>
    </row>
    <row r="18" spans="1:5" ht="12.75" x14ac:dyDescent="0.2">
      <c r="A18" s="22" t="s">
        <v>295</v>
      </c>
      <c r="B18" s="34">
        <f ca="1">$C$9</f>
        <v>9</v>
      </c>
      <c r="C18" s="34">
        <f ca="1">$C$10</f>
        <v>0</v>
      </c>
      <c r="D18" s="34">
        <f ca="1">$C$11</f>
        <v>0</v>
      </c>
      <c r="E18" s="34">
        <f ca="1">$C$12</f>
        <v>0</v>
      </c>
    </row>
    <row r="19" spans="1:5" ht="12.75" x14ac:dyDescent="0.2">
      <c r="A19" s="22" t="s">
        <v>296</v>
      </c>
      <c r="B19" s="34">
        <f ca="1">$D$9</f>
        <v>4</v>
      </c>
      <c r="C19" s="34">
        <f ca="1">$D$10</f>
        <v>0</v>
      </c>
      <c r="D19" s="34">
        <f ca="1">$D$11</f>
        <v>0</v>
      </c>
      <c r="E19" s="34">
        <f ca="1">$D$12</f>
        <v>29</v>
      </c>
    </row>
    <row r="20" spans="1:5" ht="12.75" x14ac:dyDescent="0.2">
      <c r="A20" s="22" t="s">
        <v>297</v>
      </c>
      <c r="B20" s="34">
        <f ca="1">$E$9</f>
        <v>8</v>
      </c>
      <c r="C20" s="34">
        <f ca="1">$E$10</f>
        <v>0</v>
      </c>
      <c r="D20" s="34">
        <f ca="1">$E$11</f>
        <v>0</v>
      </c>
      <c r="E20" s="34">
        <f ca="1">$E$12</f>
        <v>30</v>
      </c>
    </row>
    <row r="21" spans="1:5" ht="12.75" x14ac:dyDescent="0.2">
      <c r="A21" s="22" t="s">
        <v>298</v>
      </c>
      <c r="B21" s="34">
        <f ca="1">$F$9</f>
        <v>12</v>
      </c>
      <c r="C21" s="34">
        <f ca="1">$F$10</f>
        <v>0</v>
      </c>
      <c r="D21" s="34">
        <f ca="1">$F$11</f>
        <v>0</v>
      </c>
      <c r="E21" s="34">
        <f ca="1">$F$12</f>
        <v>0</v>
      </c>
    </row>
    <row r="22" spans="1:5" ht="12.75" x14ac:dyDescent="0.2">
      <c r="A22" s="22" t="s">
        <v>299</v>
      </c>
      <c r="B22" s="34">
        <f ca="1">$G$9</f>
        <v>5</v>
      </c>
      <c r="C22" s="34">
        <f ca="1">$G$10</f>
        <v>0</v>
      </c>
      <c r="D22" s="34">
        <f ca="1">$G$11</f>
        <v>0</v>
      </c>
      <c r="E22" s="34">
        <f ca="1">$G$12</f>
        <v>31</v>
      </c>
    </row>
    <row r="23" spans="1:5" ht="12.75" x14ac:dyDescent="0.2">
      <c r="A23" s="22" t="s">
        <v>300</v>
      </c>
      <c r="B23" s="34">
        <f ca="1">$H$9</f>
        <v>0</v>
      </c>
      <c r="C23" s="34">
        <f ca="1">$H$10</f>
        <v>0</v>
      </c>
      <c r="D23" s="34">
        <f ca="1">$H$11</f>
        <v>0</v>
      </c>
      <c r="E23" s="34">
        <f ca="1">$H$12</f>
        <v>0</v>
      </c>
    </row>
    <row r="24" spans="1:5" ht="12.75" x14ac:dyDescent="0.2">
      <c r="A24" s="22" t="s">
        <v>301</v>
      </c>
      <c r="B24" s="34">
        <f ca="1">$I$9</f>
        <v>0</v>
      </c>
      <c r="C24" s="34">
        <f ca="1">$I$10</f>
        <v>0</v>
      </c>
      <c r="D24" s="34">
        <f ca="1">$I$11</f>
        <v>0</v>
      </c>
      <c r="E24" s="34">
        <f ca="1">$I$12</f>
        <v>0</v>
      </c>
    </row>
    <row r="25" spans="1:5" ht="12.75" x14ac:dyDescent="0.2">
      <c r="A25" s="22" t="s">
        <v>302</v>
      </c>
      <c r="B25" s="34">
        <f ca="1">$J$9</f>
        <v>0</v>
      </c>
      <c r="C25" s="34">
        <f ca="1">$J$10</f>
        <v>0</v>
      </c>
      <c r="D25" s="34">
        <f ca="1">$J$11</f>
        <v>0</v>
      </c>
      <c r="E25" s="34">
        <f ca="1">$J$12</f>
        <v>0</v>
      </c>
    </row>
    <row r="26" spans="1:5" ht="12.75" x14ac:dyDescent="0.2">
      <c r="A26" s="22" t="s">
        <v>303</v>
      </c>
      <c r="B26" s="34">
        <f ca="1">$K$9</f>
        <v>0</v>
      </c>
      <c r="C26" s="34">
        <f ca="1">$K$10</f>
        <v>0</v>
      </c>
      <c r="D26" s="34">
        <f ca="1">$K$11</f>
        <v>0</v>
      </c>
      <c r="E26" s="34">
        <f ca="1">$K$12</f>
        <v>0</v>
      </c>
    </row>
  </sheetData>
  <phoneticPr fontId="13" type="noConversion"/>
  <pageMargins left="0" right="0" top="0" bottom="0" header="0" footer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983"/>
  <sheetViews>
    <sheetView workbookViewId="0">
      <pane ySplit="1" topLeftCell="A50" activePane="bottomLeft" state="frozen"/>
      <selection pane="bottomLeft" activeCell="K126" sqref="K126:K130"/>
    </sheetView>
  </sheetViews>
  <sheetFormatPr defaultColWidth="17.28515625" defaultRowHeight="15.75" customHeight="1" x14ac:dyDescent="0.2"/>
  <cols>
    <col min="1" max="1" width="11.85546875" customWidth="1"/>
    <col min="2" max="2" width="14.28515625" customWidth="1"/>
    <col min="3" max="3" width="17.28515625" customWidth="1"/>
    <col min="4" max="4" width="15.42578125" customWidth="1"/>
    <col min="5" max="5" width="8.42578125" customWidth="1"/>
    <col min="6" max="6" width="10.7109375" customWidth="1"/>
    <col min="7" max="7" width="26.28515625" customWidth="1"/>
    <col min="8" max="8" width="11.140625" customWidth="1"/>
    <col min="9" max="9" width="15.7109375" customWidth="1"/>
    <col min="10" max="10" width="10.42578125" customWidth="1"/>
    <col min="11" max="11" width="15" customWidth="1"/>
    <col min="12" max="12" width="12.7109375" customWidth="1"/>
    <col min="13" max="13" width="14.85546875" customWidth="1"/>
    <col min="14" max="14" width="10.7109375" customWidth="1"/>
  </cols>
  <sheetData>
    <row r="1" spans="1:28" ht="15.75" customHeight="1" x14ac:dyDescent="0.2">
      <c r="A1" s="8" t="s">
        <v>140</v>
      </c>
      <c r="B1" s="9" t="s">
        <v>141</v>
      </c>
      <c r="C1" s="9" t="s">
        <v>142</v>
      </c>
      <c r="D1" s="10" t="s">
        <v>3</v>
      </c>
      <c r="E1" s="11" t="s">
        <v>143</v>
      </c>
      <c r="F1" s="11" t="s">
        <v>144</v>
      </c>
      <c r="G1" s="9" t="s">
        <v>145</v>
      </c>
      <c r="H1" s="10" t="s">
        <v>146</v>
      </c>
      <c r="I1" s="10" t="s">
        <v>147</v>
      </c>
      <c r="J1" s="10" t="s">
        <v>148</v>
      </c>
      <c r="K1" s="11" t="s">
        <v>149</v>
      </c>
      <c r="L1" s="23" t="s">
        <v>150</v>
      </c>
      <c r="M1" s="24" t="s">
        <v>151</v>
      </c>
      <c r="N1" s="24" t="s">
        <v>152</v>
      </c>
      <c r="O1" t="s">
        <v>153</v>
      </c>
      <c r="P1" t="s">
        <v>153</v>
      </c>
    </row>
    <row r="2" spans="1:28" ht="15.75" customHeight="1" x14ac:dyDescent="0.2">
      <c r="A2" s="25">
        <f>1</f>
        <v>1</v>
      </c>
      <c r="B2" s="26"/>
      <c r="C2" s="12"/>
      <c r="D2" s="13"/>
      <c r="E2" s="5"/>
      <c r="F2" s="5"/>
      <c r="G2" s="5"/>
      <c r="H2" s="27" t="s">
        <v>153</v>
      </c>
      <c r="I2" s="27"/>
      <c r="J2" s="27"/>
      <c r="K2" s="27"/>
      <c r="L2" s="28"/>
      <c r="M2" s="29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5.75" customHeight="1" x14ac:dyDescent="0.2">
      <c r="A3" s="25">
        <f t="shared" ref="A3:A257" si="0">A2+1</f>
        <v>2</v>
      </c>
      <c r="B3" s="26" t="s">
        <v>278</v>
      </c>
      <c r="C3" s="7" t="s">
        <v>291</v>
      </c>
      <c r="D3" s="13" t="str">
        <f>VLOOKUP(C3,Names!$C$2:$D$54,2,FALSE)</f>
        <v>3. Sports Diver</v>
      </c>
      <c r="E3" s="5">
        <v>13.6</v>
      </c>
      <c r="F3" s="5">
        <v>30</v>
      </c>
      <c r="G3" s="5" t="s">
        <v>279</v>
      </c>
      <c r="H3" s="27">
        <v>45339</v>
      </c>
      <c r="I3" s="27" t="s">
        <v>280</v>
      </c>
      <c r="J3" s="27" t="str">
        <f ca="1">IFERROR(__xludf.DUMMYFUNCTION("VLOOKUP(A20, IMPORTRANGE(""https://docs.google.com/spreadsheets/d/1Fa25-N6f79vxX2vKdAVxmi7Dwy5hf34dnRWdXsvIvqw/edit#gid=763219425!"",""A2:K201""),9,0)"),"Instructor")</f>
        <v>Instructor</v>
      </c>
      <c r="K3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3" s="28">
        <f t="shared" ref="L3:L257" si="1">MONTH(H3)</f>
        <v>2</v>
      </c>
      <c r="M3" s="30">
        <f t="shared" ref="M3:M257" si="2">F3/1440</f>
        <v>2.0833333333333332E-2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5.75" customHeight="1" x14ac:dyDescent="0.2">
      <c r="A4" s="25">
        <f t="shared" si="0"/>
        <v>3</v>
      </c>
      <c r="B4" s="26" t="s">
        <v>278</v>
      </c>
      <c r="C4" s="7" t="s">
        <v>291</v>
      </c>
      <c r="D4" s="13" t="str">
        <f>VLOOKUP(C4,Names!$C$2:$D$54,2,FALSE)</f>
        <v>3. Sports Diver</v>
      </c>
      <c r="E4" s="5">
        <v>11.7</v>
      </c>
      <c r="F4" s="5">
        <v>11</v>
      </c>
      <c r="G4" s="5" t="s">
        <v>279</v>
      </c>
      <c r="H4" s="27">
        <v>45339</v>
      </c>
      <c r="I4" s="27" t="s">
        <v>280</v>
      </c>
      <c r="J4" s="27" t="str">
        <f ca="1">IFERROR(__xludf.DUMMYFUNCTION("VLOOKUP(A20, IMPORTRANGE(""https://docs.google.com/spreadsheets/d/1Fa25-N6f79vxX2vKdAVxmi7Dwy5hf34dnRWdXsvIvqw/edit#gid=763219425!"",""A2:K201""),9,0)"),"Instructor")</f>
        <v>Instructor</v>
      </c>
      <c r="K4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4" s="28">
        <f t="shared" si="1"/>
        <v>2</v>
      </c>
      <c r="M4" s="30">
        <f t="shared" si="2"/>
        <v>7.6388888888888886E-3</v>
      </c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5.75" customHeight="1" x14ac:dyDescent="0.2">
      <c r="A5" s="25">
        <f t="shared" si="0"/>
        <v>4</v>
      </c>
      <c r="B5" t="s">
        <v>287</v>
      </c>
      <c r="C5" s="7" t="s">
        <v>86</v>
      </c>
      <c r="D5" s="13" t="str">
        <f>VLOOKUP(C5,Names!$C$2:$D$54,2,FALSE)</f>
        <v>4. Dive Leader</v>
      </c>
      <c r="E5">
        <v>18</v>
      </c>
      <c r="F5">
        <v>18</v>
      </c>
      <c r="G5" s="5" t="s">
        <v>171</v>
      </c>
      <c r="H5" s="27">
        <v>45337</v>
      </c>
      <c r="I5" s="27" t="str">
        <f ca="1">IFERROR(__xludf.DUMMYFUNCTION("VLOOKUP(A56, IMPORTRANGE(""https://docs.google.com/spreadsheets/d/1Fa25-N6f79vxX2vKdAVxmi7Dwy5hf34dnRWdXsvIvqw/edit#gid=763219425!"",""A2:K201""),8,0)"),"#N/A")</f>
        <v>#N/A</v>
      </c>
      <c r="J5" s="27" t="s">
        <v>148</v>
      </c>
      <c r="K5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5" s="28">
        <f t="shared" si="1"/>
        <v>2</v>
      </c>
      <c r="M5" s="30">
        <f t="shared" si="2"/>
        <v>1.2500000000000001E-2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5.75" customHeight="1" x14ac:dyDescent="0.2">
      <c r="A6" s="25">
        <f t="shared" si="0"/>
        <v>5</v>
      </c>
      <c r="B6" t="s">
        <v>287</v>
      </c>
      <c r="C6" s="7" t="s">
        <v>86</v>
      </c>
      <c r="D6" s="13" t="str">
        <f>VLOOKUP(C6,Names!$C$2:$D$54,2,FALSE)</f>
        <v>4. Dive Leader</v>
      </c>
      <c r="E6">
        <v>17</v>
      </c>
      <c r="F6">
        <v>17</v>
      </c>
      <c r="G6" s="5" t="s">
        <v>171</v>
      </c>
      <c r="H6" s="27">
        <v>45337</v>
      </c>
      <c r="I6" s="27" t="str">
        <f ca="1">IFERROR(__xludf.DUMMYFUNCTION("VLOOKUP(A56, IMPORTRANGE(""https://docs.google.com/spreadsheets/d/1Fa25-N6f79vxX2vKdAVxmi7Dwy5hf34dnRWdXsvIvqw/edit#gid=763219425!"",""A2:K201""),8,0)"),"#N/A")</f>
        <v>#N/A</v>
      </c>
      <c r="J6" s="27" t="s">
        <v>148</v>
      </c>
      <c r="K6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6" s="28">
        <f t="shared" si="1"/>
        <v>2</v>
      </c>
      <c r="M6" s="30">
        <f t="shared" si="2"/>
        <v>1.1805555555555555E-2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5.75" customHeight="1" x14ac:dyDescent="0.2">
      <c r="A7" s="25">
        <f t="shared" si="0"/>
        <v>6</v>
      </c>
      <c r="B7" t="s">
        <v>287</v>
      </c>
      <c r="C7" s="7" t="s">
        <v>86</v>
      </c>
      <c r="D7" s="13" t="str">
        <f>VLOOKUP(C7,Names!$C$2:$D$54,2,FALSE)</f>
        <v>4. Dive Leader</v>
      </c>
      <c r="E7">
        <v>16</v>
      </c>
      <c r="F7">
        <v>18</v>
      </c>
      <c r="G7" s="5" t="s">
        <v>171</v>
      </c>
      <c r="H7" s="27">
        <v>45337</v>
      </c>
      <c r="I7" s="27" t="str">
        <f ca="1">IFERROR(__xludf.DUMMYFUNCTION("VLOOKUP(A56, IMPORTRANGE(""https://docs.google.com/spreadsheets/d/1Fa25-N6f79vxX2vKdAVxmi7Dwy5hf34dnRWdXsvIvqw/edit#gid=763219425!"",""A2:K201""),8,0)"),"#N/A")</f>
        <v>#N/A</v>
      </c>
      <c r="J7" s="27" t="s">
        <v>148</v>
      </c>
      <c r="K7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7" s="28">
        <f t="shared" si="1"/>
        <v>2</v>
      </c>
      <c r="M7" s="30">
        <f t="shared" si="2"/>
        <v>1.2500000000000001E-2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15.75" customHeight="1" x14ac:dyDescent="0.2">
      <c r="A8" s="25">
        <f t="shared" si="0"/>
        <v>7</v>
      </c>
      <c r="B8" t="s">
        <v>288</v>
      </c>
      <c r="C8" s="7" t="s">
        <v>136</v>
      </c>
      <c r="D8" s="13" t="str">
        <f>VLOOKUP(C8,Names!$C$2:$D$54,2,FALSE)</f>
        <v>4. Dive Leader</v>
      </c>
      <c r="E8">
        <v>18</v>
      </c>
      <c r="F8">
        <v>18</v>
      </c>
      <c r="G8" s="5" t="s">
        <v>171</v>
      </c>
      <c r="H8" s="27">
        <v>45337</v>
      </c>
      <c r="I8" s="27" t="str">
        <f ca="1">IFERROR(__xludf.DUMMYFUNCTION("VLOOKUP(A56, IMPORTRANGE(""https://docs.google.com/spreadsheets/d/1Fa25-N6f79vxX2vKdAVxmi7Dwy5hf34dnRWdXsvIvqw/edit#gid=763219425!"",""A2:K201""),8,0)"),"#N/A")</f>
        <v>#N/A</v>
      </c>
      <c r="J8" s="27" t="s">
        <v>148</v>
      </c>
      <c r="K8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8" s="28">
        <f t="shared" si="1"/>
        <v>2</v>
      </c>
      <c r="M8" s="30">
        <f t="shared" si="2"/>
        <v>1.2500000000000001E-2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5.75" customHeight="1" x14ac:dyDescent="0.2">
      <c r="A9" s="25">
        <f t="shared" si="0"/>
        <v>8</v>
      </c>
      <c r="B9" t="s">
        <v>288</v>
      </c>
      <c r="C9" s="7" t="s">
        <v>136</v>
      </c>
      <c r="D9" s="13" t="str">
        <f>VLOOKUP(C9,Names!$C$2:$D$54,2,FALSE)</f>
        <v>4. Dive Leader</v>
      </c>
      <c r="E9">
        <v>17</v>
      </c>
      <c r="F9">
        <v>17</v>
      </c>
      <c r="G9" s="5" t="s">
        <v>171</v>
      </c>
      <c r="H9" s="27">
        <v>45337</v>
      </c>
      <c r="I9" s="27" t="str">
        <f ca="1">IFERROR(__xludf.DUMMYFUNCTION("VLOOKUP(A56, IMPORTRANGE(""https://docs.google.com/spreadsheets/d/1Fa25-N6f79vxX2vKdAVxmi7Dwy5hf34dnRWdXsvIvqw/edit#gid=763219425!"",""A2:K201""),8,0)"),"#N/A")</f>
        <v>#N/A</v>
      </c>
      <c r="J9" s="27" t="s">
        <v>148</v>
      </c>
      <c r="K9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9" s="28">
        <f t="shared" si="1"/>
        <v>2</v>
      </c>
      <c r="M9" s="30">
        <f t="shared" si="2"/>
        <v>1.1805555555555555E-2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5.75" customHeight="1" x14ac:dyDescent="0.2">
      <c r="A10" s="25">
        <f t="shared" si="0"/>
        <v>9</v>
      </c>
      <c r="B10" t="s">
        <v>288</v>
      </c>
      <c r="C10" s="7" t="s">
        <v>136</v>
      </c>
      <c r="D10" s="13" t="str">
        <f>VLOOKUP(C10,Names!$C$2:$D$54,2,FALSE)</f>
        <v>4. Dive Leader</v>
      </c>
      <c r="E10">
        <v>16</v>
      </c>
      <c r="F10">
        <v>18</v>
      </c>
      <c r="G10" s="5" t="s">
        <v>171</v>
      </c>
      <c r="H10" s="27">
        <v>45337</v>
      </c>
      <c r="I10" s="27" t="str">
        <f ca="1">IFERROR(__xludf.DUMMYFUNCTION("VLOOKUP(A56, IMPORTRANGE(""https://docs.google.com/spreadsheets/d/1Fa25-N6f79vxX2vKdAVxmi7Dwy5hf34dnRWdXsvIvqw/edit#gid=763219425!"",""A2:K201""),8,0)"),"#N/A")</f>
        <v>#N/A</v>
      </c>
      <c r="J10" s="27" t="s">
        <v>148</v>
      </c>
      <c r="K10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10" s="28">
        <f t="shared" si="1"/>
        <v>2</v>
      </c>
      <c r="M10" s="30">
        <f t="shared" si="2"/>
        <v>1.2500000000000001E-2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5.75" customHeight="1" x14ac:dyDescent="0.25">
      <c r="A11" s="25">
        <f t="shared" si="0"/>
        <v>10</v>
      </c>
      <c r="B11" s="26" t="s">
        <v>328</v>
      </c>
      <c r="C11" s="12" t="s">
        <v>304</v>
      </c>
      <c r="D11" s="13" t="str">
        <f>VLOOKUP(C11,Names!$C$2:$D$54,2,FALSE)</f>
        <v>3. Sports Diver</v>
      </c>
      <c r="E11" s="47">
        <v>17.399999999999999</v>
      </c>
      <c r="F11" s="47">
        <v>33</v>
      </c>
      <c r="G11" s="5" t="s">
        <v>171</v>
      </c>
      <c r="H11" s="48">
        <v>45337</v>
      </c>
      <c r="I11" s="27" t="str">
        <f ca="1">IFERROR(__xludf.DUMMYFUNCTION("VLOOKUP(A56, IMPORTRANGE(""https://docs.google.com/spreadsheets/d/1Fa25-N6f79vxX2vKdAVxmi7Dwy5hf34dnRWdXsvIvqw/edit#gid=763219425!"",""A2:K201""),8,0)"),"#N/A")</f>
        <v>#N/A</v>
      </c>
      <c r="J11" s="27" t="s">
        <v>148</v>
      </c>
      <c r="K11" s="27" t="str">
        <f ca="1">IFERROR(__xludf.DUMMYFUNCTION("VLOOKUP(A20, IMPORTRANGE(""https://docs.google.com/spreadsheets/d/1Fa25-N6f79vxX2vKdAVxmi7Dwy5hf34dnRWdXsvIvqw/edit#gid=763219425!"",""A2:K201""),10,0)"),"Branch-UK")</f>
        <v>Branch-UK</v>
      </c>
      <c r="L11" s="28">
        <f t="shared" si="1"/>
        <v>2</v>
      </c>
      <c r="M11" s="30">
        <f t="shared" si="2"/>
        <v>2.2916666666666665E-2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5.75" customHeight="1" x14ac:dyDescent="0.25">
      <c r="A12" s="25">
        <f t="shared" si="0"/>
        <v>11</v>
      </c>
      <c r="B12" s="26" t="s">
        <v>328</v>
      </c>
      <c r="C12" s="12" t="s">
        <v>304</v>
      </c>
      <c r="D12" s="13" t="str">
        <f>VLOOKUP(C12,Names!$C$2:$D$54,2,FALSE)</f>
        <v>3. Sports Diver</v>
      </c>
      <c r="E12" s="47">
        <v>17.5</v>
      </c>
      <c r="F12" s="47">
        <v>56</v>
      </c>
      <c r="G12" s="47" t="s">
        <v>307</v>
      </c>
      <c r="H12" s="48">
        <v>45371</v>
      </c>
      <c r="I12" s="27" t="str">
        <f ca="1">IFERROR(__xludf.DUMMYFUNCTION("VLOOKUP(A56, IMPORTRANGE(""https://docs.google.com/spreadsheets/d/1Fa25-N6f79vxX2vKdAVxmi7Dwy5hf34dnRWdXsvIvqw/edit#gid=763219425!"",""A2:K201""),8,0)"),"#N/A")</f>
        <v>#N/A</v>
      </c>
      <c r="J12" s="27" t="s">
        <v>266</v>
      </c>
      <c r="K12" s="27" t="str">
        <f ca="1">IFERROR(__xludf.DUMMYFUNCTION("VLOOKUP(A12, IMPORTRANGE(""https://docs.google.com/spreadsheets/d/1Fa25-N6f79vxX2vKdAVxmi7Dwy5hf34dnRWdXsvIvqw/edit#gid=763219425!"",""A2:K201""),10,0)"),"Other-non-UK")</f>
        <v>Other-non-UK</v>
      </c>
      <c r="L12" s="28">
        <f t="shared" si="1"/>
        <v>3</v>
      </c>
      <c r="M12" s="30">
        <f t="shared" si="2"/>
        <v>3.888888888888889E-2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5.75" customHeight="1" x14ac:dyDescent="0.25">
      <c r="A13" s="25">
        <f t="shared" si="0"/>
        <v>12</v>
      </c>
      <c r="B13" s="26" t="s">
        <v>328</v>
      </c>
      <c r="C13" s="12" t="s">
        <v>304</v>
      </c>
      <c r="D13" s="13" t="str">
        <f>VLOOKUP(C13,Names!$C$2:$D$54,2,FALSE)</f>
        <v>3. Sports Diver</v>
      </c>
      <c r="E13" s="47">
        <v>25.8</v>
      </c>
      <c r="F13" s="47">
        <v>44</v>
      </c>
      <c r="G13" s="47" t="s">
        <v>307</v>
      </c>
      <c r="H13" s="48">
        <v>45371</v>
      </c>
      <c r="I13" s="27" t="str">
        <f ca="1">IFERROR(__xludf.DUMMYFUNCTION("VLOOKUP(A56, IMPORTRANGE(""https://docs.google.com/spreadsheets/d/1Fa25-N6f79vxX2vKdAVxmi7Dwy5hf34dnRWdXsvIvqw/edit#gid=763219425!"",""A2:K201""),8,0)"),"#N/A")</f>
        <v>#N/A</v>
      </c>
      <c r="J13" s="27" t="s">
        <v>266</v>
      </c>
      <c r="K13" s="27" t="str">
        <f ca="1">IFERROR(__xludf.DUMMYFUNCTION("VLOOKUP(A13, IMPORTRANGE(""https://docs.google.com/spreadsheets/d/1Fa25-N6f79vxX2vKdAVxmi7Dwy5hf34dnRWdXsvIvqw/edit#gid=763219425!"",""A2:K201""),10,0)"),"Other-non-UK")</f>
        <v>Other-non-UK</v>
      </c>
      <c r="L13" s="28">
        <f t="shared" si="1"/>
        <v>3</v>
      </c>
      <c r="M13" s="30">
        <f t="shared" si="2"/>
        <v>3.0555555555555555E-2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15.75" customHeight="1" x14ac:dyDescent="0.25">
      <c r="A14" s="25">
        <f t="shared" si="0"/>
        <v>13</v>
      </c>
      <c r="B14" s="26" t="s">
        <v>328</v>
      </c>
      <c r="C14" s="12" t="s">
        <v>304</v>
      </c>
      <c r="D14" s="13" t="str">
        <f>VLOOKUP(C14,Names!$C$2:$D$54,2,FALSE)</f>
        <v>3. Sports Diver</v>
      </c>
      <c r="E14" s="47">
        <v>9.9</v>
      </c>
      <c r="F14" s="47">
        <v>49</v>
      </c>
      <c r="G14" s="47" t="s">
        <v>307</v>
      </c>
      <c r="H14" s="48">
        <v>45371</v>
      </c>
      <c r="I14" s="27" t="str">
        <f ca="1">IFERROR(__xludf.DUMMYFUNCTION("VLOOKUP(A56, IMPORTRANGE(""https://docs.google.com/spreadsheets/d/1Fa25-N6f79vxX2vKdAVxmi7Dwy5hf34dnRWdXsvIvqw/edit#gid=763219425!"",""A2:K201""),8,0)"),"#N/A")</f>
        <v>#N/A</v>
      </c>
      <c r="J14" s="27" t="s">
        <v>266</v>
      </c>
      <c r="K14" s="27" t="str">
        <f ca="1">IFERROR(__xludf.DUMMYFUNCTION("VLOOKUP(A14, IMPORTRANGE(""https://docs.google.com/spreadsheets/d/1Fa25-N6f79vxX2vKdAVxmi7Dwy5hf34dnRWdXsvIvqw/edit#gid=763219425!"",""A2:K201""),10,0)"),"Other-non-UK")</f>
        <v>Other-non-UK</v>
      </c>
      <c r="L14" s="28">
        <f t="shared" si="1"/>
        <v>3</v>
      </c>
      <c r="M14" s="30">
        <f t="shared" si="2"/>
        <v>3.4027777777777775E-2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5.75" customHeight="1" x14ac:dyDescent="0.25">
      <c r="A15" s="25">
        <f t="shared" si="0"/>
        <v>14</v>
      </c>
      <c r="B15" s="26" t="s">
        <v>328</v>
      </c>
      <c r="C15" s="12" t="s">
        <v>304</v>
      </c>
      <c r="D15" s="13" t="str">
        <f>VLOOKUP(C15,Names!$C$2:$D$54,2,FALSE)</f>
        <v>3. Sports Diver</v>
      </c>
      <c r="E15" s="47">
        <v>18.7</v>
      </c>
      <c r="F15" s="47">
        <v>49</v>
      </c>
      <c r="G15" s="47" t="s">
        <v>307</v>
      </c>
      <c r="H15" s="48">
        <v>45372</v>
      </c>
      <c r="I15" s="27" t="str">
        <f ca="1">IFERROR(__xludf.DUMMYFUNCTION("VLOOKUP(A56, IMPORTRANGE(""https://docs.google.com/spreadsheets/d/1Fa25-N6f79vxX2vKdAVxmi7Dwy5hf34dnRWdXsvIvqw/edit#gid=763219425!"",""A2:K201""),8,0)"),"#N/A")</f>
        <v>#N/A</v>
      </c>
      <c r="J15" s="27" t="s">
        <v>266</v>
      </c>
      <c r="K15" s="27" t="str">
        <f ca="1">IFERROR(__xludf.DUMMYFUNCTION("VLOOKUP(A15, IMPORTRANGE(""https://docs.google.com/spreadsheets/d/1Fa25-N6f79vxX2vKdAVxmi7Dwy5hf34dnRWdXsvIvqw/edit#gid=763219425!"",""A2:K201""),10,0)"),"Other-non-UK")</f>
        <v>Other-non-UK</v>
      </c>
      <c r="L15" s="28">
        <f t="shared" si="1"/>
        <v>3</v>
      </c>
      <c r="M15" s="30">
        <f t="shared" si="2"/>
        <v>3.4027777777777775E-2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15.75" customHeight="1" x14ac:dyDescent="0.25">
      <c r="A16" s="25">
        <f t="shared" si="0"/>
        <v>15</v>
      </c>
      <c r="B16" s="26" t="s">
        <v>328</v>
      </c>
      <c r="C16" s="12" t="s">
        <v>304</v>
      </c>
      <c r="D16" s="13" t="str">
        <f>VLOOKUP(C16,Names!$C$2:$D$54,2,FALSE)</f>
        <v>3. Sports Diver</v>
      </c>
      <c r="E16" s="47">
        <v>9.8000000000000007</v>
      </c>
      <c r="F16" s="47">
        <v>62</v>
      </c>
      <c r="G16" s="47" t="s">
        <v>307</v>
      </c>
      <c r="H16" s="48">
        <v>45372</v>
      </c>
      <c r="I16" s="27" t="str">
        <f ca="1">IFERROR(__xludf.DUMMYFUNCTION("VLOOKUP(A56, IMPORTRANGE(""https://docs.google.com/spreadsheets/d/1Fa25-N6f79vxX2vKdAVxmi7Dwy5hf34dnRWdXsvIvqw/edit#gid=763219425!"",""A2:K201""),8,0)"),"#N/A")</f>
        <v>#N/A</v>
      </c>
      <c r="J16" s="27" t="s">
        <v>266</v>
      </c>
      <c r="K16" s="27" t="str">
        <f ca="1">IFERROR(__xludf.DUMMYFUNCTION("VLOOKUP(A16, IMPORTRANGE(""https://docs.google.com/spreadsheets/d/1Fa25-N6f79vxX2vKdAVxmi7Dwy5hf34dnRWdXsvIvqw/edit#gid=763219425!"",""A2:K201""),10,0)"),"Other-non-UK")</f>
        <v>Other-non-UK</v>
      </c>
      <c r="L16" s="28">
        <f t="shared" si="1"/>
        <v>3</v>
      </c>
      <c r="M16" s="30">
        <f t="shared" si="2"/>
        <v>4.3055555555555555E-2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5.75" customHeight="1" x14ac:dyDescent="0.25">
      <c r="A17" s="25">
        <f t="shared" si="0"/>
        <v>16</v>
      </c>
      <c r="B17" s="26" t="s">
        <v>328</v>
      </c>
      <c r="C17" s="12" t="s">
        <v>304</v>
      </c>
      <c r="D17" s="13" t="str">
        <f>VLOOKUP(C17,Names!$C$2:$D$54,2,FALSE)</f>
        <v>3. Sports Diver</v>
      </c>
      <c r="E17" s="47">
        <v>25.6</v>
      </c>
      <c r="F17" s="47">
        <v>48</v>
      </c>
      <c r="G17" s="47" t="s">
        <v>307</v>
      </c>
      <c r="H17" s="48">
        <v>45373</v>
      </c>
      <c r="I17" s="27" t="str">
        <f ca="1">IFERROR(__xludf.DUMMYFUNCTION("VLOOKUP(A56, IMPORTRANGE(""https://docs.google.com/spreadsheets/d/1Fa25-N6f79vxX2vKdAVxmi7Dwy5hf34dnRWdXsvIvqw/edit#gid=763219425!"",""A2:K201""),8,0)"),"#N/A")</f>
        <v>#N/A</v>
      </c>
      <c r="J17" s="27" t="s">
        <v>266</v>
      </c>
      <c r="K17" s="27" t="str">
        <f ca="1">IFERROR(__xludf.DUMMYFUNCTION("VLOOKUP(A17, IMPORTRANGE(""https://docs.google.com/spreadsheets/d/1Fa25-N6f79vxX2vKdAVxmi7Dwy5hf34dnRWdXsvIvqw/edit#gid=763219425!"",""A2:K201""),10,0)"),"Other-non-UK")</f>
        <v>Other-non-UK</v>
      </c>
      <c r="L17" s="28">
        <f t="shared" si="1"/>
        <v>3</v>
      </c>
      <c r="M17" s="30">
        <f t="shared" si="2"/>
        <v>3.3333333333333333E-2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5.75" customHeight="1" x14ac:dyDescent="0.25">
      <c r="A18" s="25">
        <f t="shared" si="0"/>
        <v>17</v>
      </c>
      <c r="B18" s="26" t="s">
        <v>328</v>
      </c>
      <c r="C18" s="12" t="s">
        <v>304</v>
      </c>
      <c r="D18" s="13" t="str">
        <f>VLOOKUP(C18,Names!$C$2:$D$54,2,FALSE)</f>
        <v>3. Sports Diver</v>
      </c>
      <c r="E18" s="47">
        <v>30.9</v>
      </c>
      <c r="F18" s="47">
        <v>39</v>
      </c>
      <c r="G18" s="47" t="s">
        <v>307</v>
      </c>
      <c r="H18" s="48">
        <v>45373</v>
      </c>
      <c r="I18" s="27" t="str">
        <f ca="1">IFERROR(__xludf.DUMMYFUNCTION("VLOOKUP(A56, IMPORTRANGE(""https://docs.google.com/spreadsheets/d/1Fa25-N6f79vxX2vKdAVxmi7Dwy5hf34dnRWdXsvIvqw/edit#gid=763219425!"",""A2:K201""),8,0)"),"#N/A")</f>
        <v>#N/A</v>
      </c>
      <c r="J18" s="27" t="s">
        <v>266</v>
      </c>
      <c r="K18" s="27" t="str">
        <f ca="1">IFERROR(__xludf.DUMMYFUNCTION("VLOOKUP(A18, IMPORTRANGE(""https://docs.google.com/spreadsheets/d/1Fa25-N6f79vxX2vKdAVxmi7Dwy5hf34dnRWdXsvIvqw/edit#gid=763219425!"",""A2:K201""),10,0)"),"Other-non-UK")</f>
        <v>Other-non-UK</v>
      </c>
      <c r="L18" s="28">
        <f t="shared" si="1"/>
        <v>3</v>
      </c>
      <c r="M18" s="30">
        <f t="shared" si="2"/>
        <v>2.7083333333333334E-2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.75" customHeight="1" x14ac:dyDescent="0.25">
      <c r="A19" s="25">
        <f t="shared" si="0"/>
        <v>18</v>
      </c>
      <c r="B19" s="26" t="s">
        <v>328</v>
      </c>
      <c r="C19" s="12" t="s">
        <v>304</v>
      </c>
      <c r="D19" s="13" t="str">
        <f>VLOOKUP(C19,Names!$C$2:$D$54,2,FALSE)</f>
        <v>3. Sports Diver</v>
      </c>
      <c r="E19" s="47">
        <v>26.1</v>
      </c>
      <c r="F19" s="47">
        <v>42</v>
      </c>
      <c r="G19" s="47" t="s">
        <v>307</v>
      </c>
      <c r="H19" s="48">
        <v>45374</v>
      </c>
      <c r="I19" s="27" t="str">
        <f ca="1">IFERROR(__xludf.DUMMYFUNCTION("VLOOKUP(A56, IMPORTRANGE(""https://docs.google.com/spreadsheets/d/1Fa25-N6f79vxX2vKdAVxmi7Dwy5hf34dnRWdXsvIvqw/edit#gid=763219425!"",""A2:K201""),8,0)"),"#N/A")</f>
        <v>#N/A</v>
      </c>
      <c r="J19" s="27" t="s">
        <v>266</v>
      </c>
      <c r="K1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9" s="28">
        <f t="shared" si="1"/>
        <v>3</v>
      </c>
      <c r="M19" s="30">
        <f t="shared" si="2"/>
        <v>2.9166666666666667E-2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5.75" customHeight="1" x14ac:dyDescent="0.25">
      <c r="A20" s="25">
        <f t="shared" si="0"/>
        <v>19</v>
      </c>
      <c r="B20" s="26" t="s">
        <v>328</v>
      </c>
      <c r="C20" s="12" t="s">
        <v>304</v>
      </c>
      <c r="D20" s="13" t="str">
        <f>VLOOKUP(C20,Names!$C$2:$D$54,2,FALSE)</f>
        <v>3. Sports Diver</v>
      </c>
      <c r="E20" s="47">
        <v>27.3</v>
      </c>
      <c r="F20" s="47">
        <v>39</v>
      </c>
      <c r="G20" s="47" t="s">
        <v>307</v>
      </c>
      <c r="H20" s="48">
        <v>45374</v>
      </c>
      <c r="I20" s="27" t="str">
        <f ca="1">IFERROR(__xludf.DUMMYFUNCTION("VLOOKUP(A56, IMPORTRANGE(""https://docs.google.com/spreadsheets/d/1Fa25-N6f79vxX2vKdAVxmi7Dwy5hf34dnRWdXsvIvqw/edit#gid=763219425!"",""A2:K201""),8,0)"),"#N/A")</f>
        <v>#N/A</v>
      </c>
      <c r="J20" s="27" t="s">
        <v>266</v>
      </c>
      <c r="K2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0" s="28">
        <f t="shared" si="1"/>
        <v>3</v>
      </c>
      <c r="M20" s="30">
        <f t="shared" si="2"/>
        <v>2.7083333333333334E-2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5.75" customHeight="1" x14ac:dyDescent="0.25">
      <c r="A21" s="25">
        <f t="shared" si="0"/>
        <v>20</v>
      </c>
      <c r="B21" s="26" t="s">
        <v>328</v>
      </c>
      <c r="C21" s="12" t="s">
        <v>304</v>
      </c>
      <c r="D21" s="13" t="str">
        <f>VLOOKUP(C21,Names!$C$2:$D$54,2,FALSE)</f>
        <v>3. Sports Diver</v>
      </c>
      <c r="E21" s="47">
        <v>14.8</v>
      </c>
      <c r="F21" s="47">
        <v>55</v>
      </c>
      <c r="G21" s="47" t="s">
        <v>307</v>
      </c>
      <c r="H21" s="48">
        <v>45375</v>
      </c>
      <c r="I21" s="27" t="str">
        <f ca="1">IFERROR(__xludf.DUMMYFUNCTION("VLOOKUP(A56, IMPORTRANGE(""https://docs.google.com/spreadsheets/d/1Fa25-N6f79vxX2vKdAVxmi7Dwy5hf34dnRWdXsvIvqw/edit#gid=763219425!"",""A2:K201""),8,0)"),"#N/A")</f>
        <v>#N/A</v>
      </c>
      <c r="J21" s="27" t="s">
        <v>266</v>
      </c>
      <c r="K2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1" s="28">
        <f t="shared" si="1"/>
        <v>3</v>
      </c>
      <c r="M21" s="30">
        <f t="shared" si="2"/>
        <v>3.8194444444444448E-2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5.75" customHeight="1" x14ac:dyDescent="0.25">
      <c r="A22" s="25">
        <f t="shared" si="0"/>
        <v>21</v>
      </c>
      <c r="B22" s="26" t="s">
        <v>328</v>
      </c>
      <c r="C22" s="12" t="s">
        <v>304</v>
      </c>
      <c r="D22" s="13" t="str">
        <f>VLOOKUP(C22,Names!$C$2:$D$54,2,FALSE)</f>
        <v>3. Sports Diver</v>
      </c>
      <c r="E22" s="47">
        <v>14.1</v>
      </c>
      <c r="F22" s="47">
        <v>60</v>
      </c>
      <c r="G22" s="47" t="s">
        <v>307</v>
      </c>
      <c r="H22" s="48">
        <v>45375</v>
      </c>
      <c r="I22" s="27" t="str">
        <f ca="1">IFERROR(__xludf.DUMMYFUNCTION("VLOOKUP(A56, IMPORTRANGE(""https://docs.google.com/spreadsheets/d/1Fa25-N6f79vxX2vKdAVxmi7Dwy5hf34dnRWdXsvIvqw/edit#gid=763219425!"",""A2:K201""),8,0)"),"#N/A")</f>
        <v>#N/A</v>
      </c>
      <c r="J22" s="27" t="s">
        <v>266</v>
      </c>
      <c r="K2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2" s="28">
        <f t="shared" si="1"/>
        <v>3</v>
      </c>
      <c r="M22" s="30">
        <f t="shared" si="2"/>
        <v>4.1666666666666664E-2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5.75" customHeight="1" x14ac:dyDescent="0.25">
      <c r="A23" s="25">
        <f t="shared" si="0"/>
        <v>22</v>
      </c>
      <c r="B23" s="26" t="s">
        <v>328</v>
      </c>
      <c r="C23" s="12" t="s">
        <v>304</v>
      </c>
      <c r="D23" s="13" t="str">
        <f>VLOOKUP(C23,Names!$C$2:$D$54,2,FALSE)</f>
        <v>3. Sports Diver</v>
      </c>
      <c r="E23" s="47">
        <v>14.8</v>
      </c>
      <c r="F23" s="47">
        <v>64</v>
      </c>
      <c r="G23" s="47" t="s">
        <v>307</v>
      </c>
      <c r="H23" s="48">
        <v>45375</v>
      </c>
      <c r="I23" s="27" t="str">
        <f ca="1">IFERROR(__xludf.DUMMYFUNCTION("VLOOKUP(A56, IMPORTRANGE(""https://docs.google.com/spreadsheets/d/1Fa25-N6f79vxX2vKdAVxmi7Dwy5hf34dnRWdXsvIvqw/edit#gid=763219425!"",""A2:K201""),8,0)"),"#N/A")</f>
        <v>#N/A</v>
      </c>
      <c r="J23" s="27" t="s">
        <v>266</v>
      </c>
      <c r="K2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3" s="28">
        <f t="shared" si="1"/>
        <v>3</v>
      </c>
      <c r="M23" s="30">
        <f t="shared" si="2"/>
        <v>4.4444444444444446E-2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5.75" customHeight="1" x14ac:dyDescent="0.25">
      <c r="A24" s="25">
        <f t="shared" si="0"/>
        <v>23</v>
      </c>
      <c r="B24" s="26" t="s">
        <v>328</v>
      </c>
      <c r="C24" s="12" t="s">
        <v>304</v>
      </c>
      <c r="D24" s="13" t="str">
        <f>VLOOKUP(C24,Names!$C$2:$D$54,2,FALSE)</f>
        <v>3. Sports Diver</v>
      </c>
      <c r="E24" s="47">
        <v>16.399999999999999</v>
      </c>
      <c r="F24" s="47">
        <v>60</v>
      </c>
      <c r="G24" s="47" t="s">
        <v>307</v>
      </c>
      <c r="H24" s="48">
        <v>45375</v>
      </c>
      <c r="I24" s="27" t="str">
        <f ca="1">IFERROR(__xludf.DUMMYFUNCTION("VLOOKUP(A56, IMPORTRANGE(""https://docs.google.com/spreadsheets/d/1Fa25-N6f79vxX2vKdAVxmi7Dwy5hf34dnRWdXsvIvqw/edit#gid=763219425!"",""A2:K201""),8,0)"),"#N/A")</f>
        <v>#N/A</v>
      </c>
      <c r="J24" s="27" t="s">
        <v>266</v>
      </c>
      <c r="K2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4" s="28">
        <f t="shared" si="1"/>
        <v>3</v>
      </c>
      <c r="M24" s="30">
        <f t="shared" si="2"/>
        <v>4.1666666666666664E-2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5.75" customHeight="1" x14ac:dyDescent="0.25">
      <c r="A25" s="25">
        <f t="shared" si="0"/>
        <v>24</v>
      </c>
      <c r="B25" s="26" t="s">
        <v>328</v>
      </c>
      <c r="C25" s="12" t="s">
        <v>304</v>
      </c>
      <c r="D25" s="13" t="str">
        <f>VLOOKUP(C25,Names!$C$2:$D$54,2,FALSE)</f>
        <v>3. Sports Diver</v>
      </c>
      <c r="E25" s="47">
        <v>21.1</v>
      </c>
      <c r="F25" s="47">
        <v>49</v>
      </c>
      <c r="G25" s="47" t="s">
        <v>307</v>
      </c>
      <c r="H25" s="48">
        <v>45375</v>
      </c>
      <c r="I25" s="27" t="str">
        <f ca="1">IFERROR(__xludf.DUMMYFUNCTION("VLOOKUP(A56, IMPORTRANGE(""https://docs.google.com/spreadsheets/d/1Fa25-N6f79vxX2vKdAVxmi7Dwy5hf34dnRWdXsvIvqw/edit#gid=763219425!"",""A2:K201""),8,0)"),"#N/A")</f>
        <v>#N/A</v>
      </c>
      <c r="J25" s="27" t="s">
        <v>266</v>
      </c>
      <c r="K2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5" s="28">
        <f t="shared" si="1"/>
        <v>3</v>
      </c>
      <c r="M25" s="30">
        <f t="shared" si="2"/>
        <v>3.4027777777777775E-2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5.75" customHeight="1" x14ac:dyDescent="0.25">
      <c r="A26" s="25">
        <f t="shared" si="0"/>
        <v>25</v>
      </c>
      <c r="B26" s="26" t="s">
        <v>328</v>
      </c>
      <c r="C26" s="12" t="s">
        <v>304</v>
      </c>
      <c r="D26" s="13" t="str">
        <f>VLOOKUP(C26,Names!$C$2:$D$54,2,FALSE)</f>
        <v>3. Sports Diver</v>
      </c>
      <c r="E26" s="47">
        <v>27</v>
      </c>
      <c r="F26" s="47">
        <v>43</v>
      </c>
      <c r="G26" s="47" t="s">
        <v>307</v>
      </c>
      <c r="H26" s="48">
        <v>45376</v>
      </c>
      <c r="I26" s="27" t="str">
        <f ca="1">IFERROR(__xludf.DUMMYFUNCTION("VLOOKUP(A56, IMPORTRANGE(""https://docs.google.com/spreadsheets/d/1Fa25-N6f79vxX2vKdAVxmi7Dwy5hf34dnRWdXsvIvqw/edit#gid=763219425!"",""A2:K201""),8,0)"),"#N/A")</f>
        <v>#N/A</v>
      </c>
      <c r="J26" s="27" t="s">
        <v>266</v>
      </c>
      <c r="K2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6" s="28">
        <f t="shared" si="1"/>
        <v>3</v>
      </c>
      <c r="M26" s="30">
        <f t="shared" si="2"/>
        <v>2.9861111111111113E-2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5.75" customHeight="1" x14ac:dyDescent="0.25">
      <c r="A27" s="25">
        <f t="shared" si="0"/>
        <v>26</v>
      </c>
      <c r="B27" s="26" t="s">
        <v>328</v>
      </c>
      <c r="C27" s="12" t="s">
        <v>304</v>
      </c>
      <c r="D27" s="13" t="str">
        <f>VLOOKUP(C27,Names!$C$2:$D$54,2,FALSE)</f>
        <v>3. Sports Diver</v>
      </c>
      <c r="E27" s="47">
        <v>20.100000000000001</v>
      </c>
      <c r="F27" s="47">
        <v>60</v>
      </c>
      <c r="G27" s="47" t="s">
        <v>307</v>
      </c>
      <c r="H27" s="48">
        <v>45376</v>
      </c>
      <c r="I27" s="27" t="str">
        <f ca="1">IFERROR(__xludf.DUMMYFUNCTION("VLOOKUP(A56, IMPORTRANGE(""https://docs.google.com/spreadsheets/d/1Fa25-N6f79vxX2vKdAVxmi7Dwy5hf34dnRWdXsvIvqw/edit#gid=763219425!"",""A2:K201""),8,0)"),"#N/A")</f>
        <v>#N/A</v>
      </c>
      <c r="J27" s="27" t="s">
        <v>266</v>
      </c>
      <c r="K2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7" s="28">
        <f t="shared" si="1"/>
        <v>3</v>
      </c>
      <c r="M27" s="30">
        <f t="shared" si="2"/>
        <v>4.1666666666666664E-2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15.75" customHeight="1" x14ac:dyDescent="0.25">
      <c r="A28" s="25">
        <f t="shared" si="0"/>
        <v>27</v>
      </c>
      <c r="B28" s="26" t="s">
        <v>328</v>
      </c>
      <c r="C28" s="12" t="s">
        <v>304</v>
      </c>
      <c r="D28" s="13" t="str">
        <f>VLOOKUP(C28,Names!$C$2:$D$54,2,FALSE)</f>
        <v>3. Sports Diver</v>
      </c>
      <c r="E28" s="47">
        <v>16.600000000000001</v>
      </c>
      <c r="F28" s="47">
        <v>58</v>
      </c>
      <c r="G28" s="47" t="s">
        <v>307</v>
      </c>
      <c r="H28" s="48">
        <v>45377</v>
      </c>
      <c r="I28" s="27" t="str">
        <f ca="1">IFERROR(__xludf.DUMMYFUNCTION("VLOOKUP(A56, IMPORTRANGE(""https://docs.google.com/spreadsheets/d/1Fa25-N6f79vxX2vKdAVxmi7Dwy5hf34dnRWdXsvIvqw/edit#gid=763219425!"",""A2:K201""),8,0)"),"#N/A")</f>
        <v>#N/A</v>
      </c>
      <c r="J28" s="27" t="s">
        <v>266</v>
      </c>
      <c r="K2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8" s="28">
        <f t="shared" si="1"/>
        <v>3</v>
      </c>
      <c r="M28" s="30">
        <f t="shared" si="2"/>
        <v>4.027777777777778E-2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5.75" customHeight="1" x14ac:dyDescent="0.25">
      <c r="A29" s="25">
        <f>A28+1</f>
        <v>28</v>
      </c>
      <c r="B29" s="26" t="s">
        <v>328</v>
      </c>
      <c r="C29" s="12" t="s">
        <v>304</v>
      </c>
      <c r="D29" s="13" t="str">
        <f>VLOOKUP(C29,Names!$C$2:$D$54,2,FALSE)</f>
        <v>3. Sports Diver</v>
      </c>
      <c r="E29" s="47">
        <v>9.8000000000000007</v>
      </c>
      <c r="F29" s="47">
        <v>62</v>
      </c>
      <c r="G29" s="47" t="s">
        <v>307</v>
      </c>
      <c r="H29" s="48">
        <v>45377</v>
      </c>
      <c r="I29" s="27" t="str">
        <f ca="1">IFERROR(__xludf.DUMMYFUNCTION("VLOOKUP(A56, IMPORTRANGE(""https://docs.google.com/spreadsheets/d/1Fa25-N6f79vxX2vKdAVxmi7Dwy5hf34dnRWdXsvIvqw/edit#gid=763219425!"",""A2:K201""),8,0)"),"#N/A")</f>
        <v>#N/A</v>
      </c>
      <c r="J29" s="27" t="s">
        <v>266</v>
      </c>
      <c r="K2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29" s="28">
        <f t="shared" si="1"/>
        <v>3</v>
      </c>
      <c r="M29" s="30">
        <f t="shared" si="2"/>
        <v>4.3055555555555555E-2</v>
      </c>
      <c r="N29" s="28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5.75" customHeight="1" x14ac:dyDescent="0.25">
      <c r="A30" s="25">
        <f t="shared" si="0"/>
        <v>29</v>
      </c>
      <c r="B30" s="26" t="s">
        <v>328</v>
      </c>
      <c r="C30" s="12" t="s">
        <v>304</v>
      </c>
      <c r="D30" s="13" t="str">
        <f>VLOOKUP(C30,Names!$C$2:$D$54,2,FALSE)</f>
        <v>3. Sports Diver</v>
      </c>
      <c r="E30" s="47">
        <v>12.2</v>
      </c>
      <c r="F30" s="47">
        <v>50</v>
      </c>
      <c r="G30" s="47" t="s">
        <v>307</v>
      </c>
      <c r="H30" s="48">
        <v>45378</v>
      </c>
      <c r="I30" s="27" t="str">
        <f ca="1">IFERROR(__xludf.DUMMYFUNCTION("VLOOKUP(A56, IMPORTRANGE(""https://docs.google.com/spreadsheets/d/1Fa25-N6f79vxX2vKdAVxmi7Dwy5hf34dnRWdXsvIvqw/edit#gid=763219425!"",""A2:K201""),8,0)"),"#N/A")</f>
        <v>#N/A</v>
      </c>
      <c r="J30" s="27" t="s">
        <v>266</v>
      </c>
      <c r="K3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0" s="28">
        <f t="shared" si="1"/>
        <v>3</v>
      </c>
      <c r="M30" s="30">
        <f t="shared" si="2"/>
        <v>3.4722222222222224E-2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5.75" customHeight="1" x14ac:dyDescent="0.25">
      <c r="A31" s="25">
        <f t="shared" si="0"/>
        <v>30</v>
      </c>
      <c r="B31" s="26" t="s">
        <v>328</v>
      </c>
      <c r="C31" s="12" t="s">
        <v>304</v>
      </c>
      <c r="D31" s="13" t="str">
        <f>VLOOKUP(C31,Names!$C$2:$D$54,2,FALSE)</f>
        <v>3. Sports Diver</v>
      </c>
      <c r="E31" s="47">
        <v>18</v>
      </c>
      <c r="F31" s="47">
        <v>51</v>
      </c>
      <c r="G31" s="47" t="s">
        <v>307</v>
      </c>
      <c r="H31" s="48">
        <v>45378</v>
      </c>
      <c r="I31" s="27" t="str">
        <f ca="1">IFERROR(__xludf.DUMMYFUNCTION("VLOOKUP(A56, IMPORTRANGE(""https://docs.google.com/spreadsheets/d/1Fa25-N6f79vxX2vKdAVxmi7Dwy5hf34dnRWdXsvIvqw/edit#gid=763219425!"",""A2:K201""),8,0)"),"#N/A")</f>
        <v>#N/A</v>
      </c>
      <c r="J31" s="27" t="s">
        <v>266</v>
      </c>
      <c r="K3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1" s="28">
        <f t="shared" si="1"/>
        <v>3</v>
      </c>
      <c r="M31" s="30">
        <f t="shared" si="2"/>
        <v>3.5416666666666666E-2</v>
      </c>
      <c r="N31" s="28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5.75" customHeight="1" x14ac:dyDescent="0.25">
      <c r="A32" s="25">
        <f t="shared" si="0"/>
        <v>31</v>
      </c>
      <c r="B32" s="26" t="s">
        <v>328</v>
      </c>
      <c r="C32" s="12" t="s">
        <v>304</v>
      </c>
      <c r="D32" s="13" t="str">
        <f>VLOOKUP(C32,Names!$C$2:$D$54,2,FALSE)</f>
        <v>3. Sports Diver</v>
      </c>
      <c r="E32" s="47">
        <v>30.7</v>
      </c>
      <c r="F32" s="47">
        <v>44</v>
      </c>
      <c r="G32" s="47" t="s">
        <v>307</v>
      </c>
      <c r="H32" s="48">
        <v>45379</v>
      </c>
      <c r="I32" s="27" t="str">
        <f ca="1">IFERROR(__xludf.DUMMYFUNCTION("VLOOKUP(A56, IMPORTRANGE(""https://docs.google.com/spreadsheets/d/1Fa25-N6f79vxX2vKdAVxmi7Dwy5hf34dnRWdXsvIvqw/edit#gid=763219425!"",""A2:K201""),8,0)"),"#N/A")</f>
        <v>#N/A</v>
      </c>
      <c r="J32" s="27" t="s">
        <v>266</v>
      </c>
      <c r="K3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2" s="28">
        <f t="shared" si="1"/>
        <v>3</v>
      </c>
      <c r="M32" s="30">
        <f t="shared" si="2"/>
        <v>3.0555555555555555E-2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5.75" customHeight="1" x14ac:dyDescent="0.25">
      <c r="A33" s="25">
        <f t="shared" si="0"/>
        <v>32</v>
      </c>
      <c r="B33" s="26" t="s">
        <v>328</v>
      </c>
      <c r="C33" s="12" t="s">
        <v>304</v>
      </c>
      <c r="D33" s="13" t="str">
        <f>VLOOKUP(C33,Names!$C$2:$D$54,2,FALSE)</f>
        <v>3. Sports Diver</v>
      </c>
      <c r="E33" s="47">
        <v>21.6</v>
      </c>
      <c r="F33" s="47">
        <v>57</v>
      </c>
      <c r="G33" s="47" t="s">
        <v>307</v>
      </c>
      <c r="H33" s="48">
        <v>45379</v>
      </c>
      <c r="I33" s="27" t="str">
        <f ca="1">IFERROR(__xludf.DUMMYFUNCTION("VLOOKUP(A56, IMPORTRANGE(""https://docs.google.com/spreadsheets/d/1Fa25-N6f79vxX2vKdAVxmi7Dwy5hf34dnRWdXsvIvqw/edit#gid=763219425!"",""A2:K201""),8,0)"),"#N/A")</f>
        <v>#N/A</v>
      </c>
      <c r="J33" s="27" t="s">
        <v>266</v>
      </c>
      <c r="K3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3" s="28">
        <f t="shared" si="1"/>
        <v>3</v>
      </c>
      <c r="M33" s="30">
        <f t="shared" si="2"/>
        <v>3.9583333333333331E-2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5" x14ac:dyDescent="0.25">
      <c r="A34" s="25">
        <f t="shared" si="0"/>
        <v>33</v>
      </c>
      <c r="B34" s="26" t="s">
        <v>328</v>
      </c>
      <c r="C34" s="12" t="s">
        <v>304</v>
      </c>
      <c r="D34" s="13" t="str">
        <f>VLOOKUP(C34,Names!$C$2:$D$54,2,FALSE)</f>
        <v>3. Sports Diver</v>
      </c>
      <c r="E34" s="47">
        <v>17.8</v>
      </c>
      <c r="F34" s="47">
        <v>52</v>
      </c>
      <c r="G34" s="47" t="s">
        <v>307</v>
      </c>
      <c r="H34" s="48">
        <v>45379</v>
      </c>
      <c r="I34" s="27" t="str">
        <f ca="1">IFERROR(__xludf.DUMMYFUNCTION("VLOOKUP(A56, IMPORTRANGE(""https://docs.google.com/spreadsheets/d/1Fa25-N6f79vxX2vKdAVxmi7Dwy5hf34dnRWdXsvIvqw/edit#gid=763219425!"",""A2:K201""),8,0)"),"#N/A")</f>
        <v>#N/A</v>
      </c>
      <c r="J34" s="27" t="s">
        <v>266</v>
      </c>
      <c r="K3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4" s="28">
        <f t="shared" si="1"/>
        <v>3</v>
      </c>
      <c r="M34" s="30">
        <f t="shared" si="2"/>
        <v>3.6111111111111108E-2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5" x14ac:dyDescent="0.25">
      <c r="A35" s="25">
        <f t="shared" si="0"/>
        <v>34</v>
      </c>
      <c r="B35" s="26" t="s">
        <v>328</v>
      </c>
      <c r="C35" s="12" t="s">
        <v>304</v>
      </c>
      <c r="D35" s="13" t="str">
        <f>VLOOKUP(C35,Names!$C$2:$D$54,2,FALSE)</f>
        <v>3. Sports Diver</v>
      </c>
      <c r="E35" s="47">
        <v>27.1</v>
      </c>
      <c r="F35" s="47">
        <v>46</v>
      </c>
      <c r="G35" s="47" t="s">
        <v>307</v>
      </c>
      <c r="H35" s="48">
        <v>45380</v>
      </c>
      <c r="I35" s="27" t="str">
        <f ca="1">IFERROR(__xludf.DUMMYFUNCTION("VLOOKUP(A56, IMPORTRANGE(""https://docs.google.com/spreadsheets/d/1Fa25-N6f79vxX2vKdAVxmi7Dwy5hf34dnRWdXsvIvqw/edit#gid=763219425!"",""A2:K201""),8,0)"),"#N/A")</f>
        <v>#N/A</v>
      </c>
      <c r="J35" s="27" t="s">
        <v>266</v>
      </c>
      <c r="K3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5" s="28">
        <f t="shared" si="1"/>
        <v>3</v>
      </c>
      <c r="M35" s="30">
        <f t="shared" si="2"/>
        <v>3.1944444444444442E-2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5" x14ac:dyDescent="0.25">
      <c r="A36" s="25">
        <f t="shared" si="0"/>
        <v>35</v>
      </c>
      <c r="B36" s="26" t="s">
        <v>328</v>
      </c>
      <c r="C36" s="12" t="s">
        <v>304</v>
      </c>
      <c r="D36" s="13" t="str">
        <f>VLOOKUP(C36,Names!$C$2:$D$54,2,FALSE)</f>
        <v>3. Sports Diver</v>
      </c>
      <c r="E36" s="47">
        <v>29.3</v>
      </c>
      <c r="F36" s="47">
        <v>48</v>
      </c>
      <c r="G36" s="47" t="s">
        <v>307</v>
      </c>
      <c r="H36" s="48">
        <v>45380</v>
      </c>
      <c r="I36" s="27" t="str">
        <f ca="1">IFERROR(__xludf.DUMMYFUNCTION("VLOOKUP(A56, IMPORTRANGE(""https://docs.google.com/spreadsheets/d/1Fa25-N6f79vxX2vKdAVxmi7Dwy5hf34dnRWdXsvIvqw/edit#gid=763219425!"",""A2:K201""),8,0)"),"#N/A")</f>
        <v>#N/A</v>
      </c>
      <c r="J36" s="27" t="s">
        <v>266</v>
      </c>
      <c r="K3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6" s="28">
        <f t="shared" si="1"/>
        <v>3</v>
      </c>
      <c r="M36" s="30">
        <f t="shared" si="2"/>
        <v>3.3333333333333333E-2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5" x14ac:dyDescent="0.25">
      <c r="A37" s="25">
        <f t="shared" si="0"/>
        <v>36</v>
      </c>
      <c r="B37" s="26" t="s">
        <v>328</v>
      </c>
      <c r="C37" s="12" t="s">
        <v>304</v>
      </c>
      <c r="D37" s="13" t="str">
        <f>VLOOKUP(C37,Names!$C$2:$D$54,2,FALSE)</f>
        <v>3. Sports Diver</v>
      </c>
      <c r="E37" s="47">
        <v>18.7</v>
      </c>
      <c r="F37" s="47">
        <v>50</v>
      </c>
      <c r="G37" s="47" t="s">
        <v>307</v>
      </c>
      <c r="H37" s="48">
        <v>45381</v>
      </c>
      <c r="I37" s="27" t="str">
        <f ca="1">IFERROR(__xludf.DUMMYFUNCTION("VLOOKUP(A56, IMPORTRANGE(""https://docs.google.com/spreadsheets/d/1Fa25-N6f79vxX2vKdAVxmi7Dwy5hf34dnRWdXsvIvqw/edit#gid=763219425!"",""A2:K201""),8,0)"),"#N/A")</f>
        <v>#N/A</v>
      </c>
      <c r="J37" s="27" t="s">
        <v>266</v>
      </c>
      <c r="K3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7" s="28">
        <f t="shared" si="1"/>
        <v>3</v>
      </c>
      <c r="M37" s="30">
        <f t="shared" si="2"/>
        <v>3.4722222222222224E-2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5" x14ac:dyDescent="0.25">
      <c r="A38" s="25">
        <f t="shared" si="0"/>
        <v>37</v>
      </c>
      <c r="B38" s="26" t="s">
        <v>328</v>
      </c>
      <c r="C38" s="12" t="s">
        <v>304</v>
      </c>
      <c r="D38" s="13" t="str">
        <f>VLOOKUP(C38,Names!$C$2:$D$54,2,FALSE)</f>
        <v>3. Sports Diver</v>
      </c>
      <c r="E38" s="47">
        <v>23.8</v>
      </c>
      <c r="F38" s="47">
        <v>46</v>
      </c>
      <c r="G38" s="47" t="s">
        <v>307</v>
      </c>
      <c r="H38" s="48">
        <v>45381</v>
      </c>
      <c r="I38" s="27" t="str">
        <f ca="1">IFERROR(__xludf.DUMMYFUNCTION("VLOOKUP(A56, IMPORTRANGE(""https://docs.google.com/spreadsheets/d/1Fa25-N6f79vxX2vKdAVxmi7Dwy5hf34dnRWdXsvIvqw/edit#gid=763219425!"",""A2:K201""),8,0)"),"#N/A")</f>
        <v>#N/A</v>
      </c>
      <c r="J38" s="27" t="s">
        <v>266</v>
      </c>
      <c r="K3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8" s="28">
        <f t="shared" si="1"/>
        <v>3</v>
      </c>
      <c r="M38" s="30">
        <f t="shared" si="2"/>
        <v>3.1944444444444442E-2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5" x14ac:dyDescent="0.25">
      <c r="A39" s="25">
        <f t="shared" si="0"/>
        <v>38</v>
      </c>
      <c r="B39" s="26" t="s">
        <v>328</v>
      </c>
      <c r="C39" s="12" t="s">
        <v>304</v>
      </c>
      <c r="D39" s="13" t="str">
        <f>VLOOKUP(C39,Names!$C$2:$D$54,2,FALSE)</f>
        <v>3. Sports Diver</v>
      </c>
      <c r="E39" s="47">
        <v>13.4</v>
      </c>
      <c r="F39" s="47">
        <v>60</v>
      </c>
      <c r="G39" s="47" t="s">
        <v>307</v>
      </c>
      <c r="H39" s="48">
        <v>45381</v>
      </c>
      <c r="I39" s="27" t="str">
        <f ca="1">IFERROR(__xludf.DUMMYFUNCTION("VLOOKUP(A56, IMPORTRANGE(""https://docs.google.com/spreadsheets/d/1Fa25-N6f79vxX2vKdAVxmi7Dwy5hf34dnRWdXsvIvqw/edit#gid=763219425!"",""A2:K201""),8,0)"),"#N/A")</f>
        <v>#N/A</v>
      </c>
      <c r="J39" s="27" t="s">
        <v>266</v>
      </c>
      <c r="K3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39" s="28">
        <f t="shared" si="1"/>
        <v>3</v>
      </c>
      <c r="M39" s="30">
        <f t="shared" si="2"/>
        <v>4.1666666666666664E-2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5" x14ac:dyDescent="0.25">
      <c r="A40" s="25">
        <f t="shared" si="0"/>
        <v>39</v>
      </c>
      <c r="B40" s="26" t="s">
        <v>328</v>
      </c>
      <c r="C40" s="12" t="s">
        <v>304</v>
      </c>
      <c r="D40" s="13" t="str">
        <f>VLOOKUP(C40,Names!$C$2:$D$54,2,FALSE)</f>
        <v>3. Sports Diver</v>
      </c>
      <c r="E40" s="47">
        <v>9.4</v>
      </c>
      <c r="F40" s="47">
        <v>61</v>
      </c>
      <c r="G40" s="47" t="s">
        <v>307</v>
      </c>
      <c r="H40" s="48">
        <v>45381</v>
      </c>
      <c r="I40" s="27" t="str">
        <f ca="1">IFERROR(__xludf.DUMMYFUNCTION("VLOOKUP(A56, IMPORTRANGE(""https://docs.google.com/spreadsheets/d/1Fa25-N6f79vxX2vKdAVxmi7Dwy5hf34dnRWdXsvIvqw/edit#gid=763219425!"",""A2:K201""),8,0)"),"#N/A")</f>
        <v>#N/A</v>
      </c>
      <c r="J40" s="27" t="s">
        <v>266</v>
      </c>
      <c r="K4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40" s="28">
        <f t="shared" si="1"/>
        <v>3</v>
      </c>
      <c r="M40" s="30">
        <f t="shared" si="2"/>
        <v>4.2361111111111113E-2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4.25" x14ac:dyDescent="0.2">
      <c r="A41" s="25">
        <f t="shared" si="0"/>
        <v>40</v>
      </c>
      <c r="B41" t="s">
        <v>287</v>
      </c>
      <c r="C41" s="7" t="s">
        <v>86</v>
      </c>
      <c r="D41" s="13" t="str">
        <f>VLOOKUP(C41,Names!$C$2:$D$54,2,FALSE)</f>
        <v>4. Dive Leader</v>
      </c>
      <c r="E41" s="49">
        <v>7.4</v>
      </c>
      <c r="F41" s="49">
        <v>40</v>
      </c>
      <c r="G41" s="5" t="s">
        <v>171</v>
      </c>
      <c r="H41" s="50">
        <v>45353</v>
      </c>
      <c r="I41" s="27" t="str">
        <f ca="1">IFERROR(__xludf.DUMMYFUNCTION("VLOOKUP(A56, IMPORTRANGE(""https://docs.google.com/spreadsheets/d/1Fa25-N6f79vxX2vKdAVxmi7Dwy5hf34dnRWdXsvIvqw/edit#gid=763219425!"",""A2:K201""),8,0)"),"#N/A")</f>
        <v>#N/A</v>
      </c>
      <c r="J41" s="27" t="s">
        <v>266</v>
      </c>
      <c r="K41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41" s="28">
        <f t="shared" si="1"/>
        <v>3</v>
      </c>
      <c r="M41" s="30">
        <f t="shared" si="2"/>
        <v>2.7777777777777776E-2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4.25" x14ac:dyDescent="0.2">
      <c r="A42" s="25">
        <f t="shared" si="0"/>
        <v>41</v>
      </c>
      <c r="B42" t="s">
        <v>287</v>
      </c>
      <c r="C42" s="7" t="s">
        <v>86</v>
      </c>
      <c r="D42" s="13" t="str">
        <f>VLOOKUP(C42,Names!$C$2:$D$54,2,FALSE)</f>
        <v>4. Dive Leader</v>
      </c>
      <c r="E42" s="49">
        <v>13.3</v>
      </c>
      <c r="F42" s="49">
        <v>36</v>
      </c>
      <c r="G42" s="5" t="s">
        <v>171</v>
      </c>
      <c r="H42" s="50">
        <v>45353</v>
      </c>
      <c r="I42" s="27" t="str">
        <f ca="1">IFERROR(__xludf.DUMMYFUNCTION("VLOOKUP(A56, IMPORTRANGE(""https://docs.google.com/spreadsheets/d/1Fa25-N6f79vxX2vKdAVxmi7Dwy5hf34dnRWdXsvIvqw/edit#gid=763219425!"",""A2:K201""),8,0)"),"#N/A")</f>
        <v>#N/A</v>
      </c>
      <c r="J42" s="27" t="s">
        <v>266</v>
      </c>
      <c r="K42" s="27" t="str">
        <f ca="1">IFERROR(__xludf.DUMMYFUNCTION("VLOOKUP(A42, IMPORTRANGE(""https://docs.google.com/spreadsheets/d/1Fa25-N6f79vxX2vKdAVxmi7Dwy5hf34dnRWdXsvIvqw/edit#gid=763219425!"",""A2:K201""),10,0)"),"Branch-UK")</f>
        <v>Branch-UK</v>
      </c>
      <c r="L42" s="28">
        <f t="shared" si="1"/>
        <v>3</v>
      </c>
      <c r="M42" s="30">
        <f t="shared" si="2"/>
        <v>2.5000000000000001E-2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4.25" x14ac:dyDescent="0.2">
      <c r="A43" s="25">
        <f t="shared" si="0"/>
        <v>42</v>
      </c>
      <c r="B43" t="s">
        <v>288</v>
      </c>
      <c r="C43" s="7" t="s">
        <v>136</v>
      </c>
      <c r="D43" s="13" t="str">
        <f>VLOOKUP(C43,Names!$C$2:$D$54,2,FALSE)</f>
        <v>4. Dive Leader</v>
      </c>
      <c r="E43" s="49">
        <v>7.2</v>
      </c>
      <c r="F43" s="49">
        <v>41</v>
      </c>
      <c r="G43" s="5" t="s">
        <v>171</v>
      </c>
      <c r="H43" s="50">
        <v>45353</v>
      </c>
      <c r="I43" s="27" t="str">
        <f ca="1">IFERROR(__xludf.DUMMYFUNCTION("VLOOKUP(A56, IMPORTRANGE(""https://docs.google.com/spreadsheets/d/1Fa25-N6f79vxX2vKdAVxmi7Dwy5hf34dnRWdXsvIvqw/edit#gid=763219425!"",""A2:K201""),8,0)"),"#N/A")</f>
        <v>#N/A</v>
      </c>
      <c r="J43" s="27" t="s">
        <v>266</v>
      </c>
      <c r="K43" s="27" t="str">
        <f ca="1">IFERROR(__xludf.DUMMYFUNCTION("VLOOKUP(A43, IMPORTRANGE(""https://docs.google.com/spreadsheets/d/1Fa25-N6f79vxX2vKdAVxmi7Dwy5hf34dnRWdXsvIvqw/edit#gid=763219425!"",""A2:K201""),10,0)"),"Branch-UK")</f>
        <v>Branch-UK</v>
      </c>
      <c r="L43" s="28">
        <f t="shared" si="1"/>
        <v>3</v>
      </c>
      <c r="M43" s="30">
        <f t="shared" si="2"/>
        <v>2.8472222222222222E-2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4.25" x14ac:dyDescent="0.2">
      <c r="A44" s="25">
        <f t="shared" si="0"/>
        <v>43</v>
      </c>
      <c r="B44" t="s">
        <v>288</v>
      </c>
      <c r="C44" s="7" t="s">
        <v>136</v>
      </c>
      <c r="D44" s="13" t="str">
        <f>VLOOKUP(C44,Names!$C$2:$D$54,2,FALSE)</f>
        <v>4. Dive Leader</v>
      </c>
      <c r="E44" s="49">
        <v>12</v>
      </c>
      <c r="F44" s="49">
        <v>30</v>
      </c>
      <c r="G44" s="5" t="s">
        <v>171</v>
      </c>
      <c r="H44" s="50">
        <v>45353</v>
      </c>
      <c r="I44" s="27" t="str">
        <f ca="1">IFERROR(__xludf.DUMMYFUNCTION("VLOOKUP(A56, IMPORTRANGE(""https://docs.google.com/spreadsheets/d/1Fa25-N6f79vxX2vKdAVxmi7Dwy5hf34dnRWdXsvIvqw/edit#gid=763219425!"",""A2:K201""),8,0)"),"#N/A")</f>
        <v>#N/A</v>
      </c>
      <c r="J44" s="27" t="s">
        <v>266</v>
      </c>
      <c r="K44" s="27" t="str">
        <f ca="1">IFERROR(__xludf.DUMMYFUNCTION("VLOOKUP(A44, IMPORTRANGE(""https://docs.google.com/spreadsheets/d/1Fa25-N6f79vxX2vKdAVxmi7Dwy5hf34dnRWdXsvIvqw/edit#gid=763219425!"",""A2:K201""),10,0)"),"Branch-UK")</f>
        <v>Branch-UK</v>
      </c>
      <c r="L44" s="28">
        <f t="shared" si="1"/>
        <v>3</v>
      </c>
      <c r="M44" s="30">
        <f t="shared" si="2"/>
        <v>2.0833333333333332E-2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4.25" x14ac:dyDescent="0.2">
      <c r="A45" s="25">
        <f t="shared" si="0"/>
        <v>44</v>
      </c>
      <c r="B45" s="26" t="s">
        <v>328</v>
      </c>
      <c r="C45" s="12" t="s">
        <v>304</v>
      </c>
      <c r="D45" s="13" t="str">
        <f>VLOOKUP(C45,Names!$C$2:$D$54,2,FALSE)</f>
        <v>3. Sports Diver</v>
      </c>
      <c r="E45" s="5">
        <v>11.2</v>
      </c>
      <c r="F45" s="5">
        <v>83</v>
      </c>
      <c r="G45" s="5" t="s">
        <v>206</v>
      </c>
      <c r="H45" s="27">
        <v>45393</v>
      </c>
      <c r="I45" s="27" t="str">
        <f ca="1">IFERROR(__xludf.DUMMYFUNCTION("VLOOKUP(A56, IMPORTRANGE(""https://docs.google.com/spreadsheets/d/1Fa25-N6f79vxX2vKdAVxmi7Dwy5hf34dnRWdXsvIvqw/edit#gid=763219425!"",""A2:K201""),8,0)"),"#N/A")</f>
        <v>#N/A</v>
      </c>
      <c r="J45" s="27" t="s">
        <v>266</v>
      </c>
      <c r="K45" s="27" t="str">
        <f ca="1">IFERROR(__xludf.DUMMYFUNCTION("VLOOKUP(A45, IMPORTRANGE(""https://docs.google.com/spreadsheets/d/1Fa25-N6f79vxX2vKdAVxmi7Dwy5hf34dnRWdXsvIvqw/edit#gid=763219425!"",""A2:K201""),10,0)"),"Branch-UK")</f>
        <v>Branch-UK</v>
      </c>
      <c r="L45" s="28">
        <f t="shared" si="1"/>
        <v>4</v>
      </c>
      <c r="M45" s="30">
        <f t="shared" si="2"/>
        <v>5.7638888888888892E-2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4.25" x14ac:dyDescent="0.2">
      <c r="A46" s="25">
        <f t="shared" si="0"/>
        <v>45</v>
      </c>
      <c r="B46" s="26" t="s">
        <v>328</v>
      </c>
      <c r="C46" s="12" t="s">
        <v>304</v>
      </c>
      <c r="D46" s="13" t="str">
        <f>VLOOKUP(C46,Names!$C$2:$D$54,2,FALSE)</f>
        <v>3. Sports Diver</v>
      </c>
      <c r="E46" s="5">
        <v>8.4</v>
      </c>
      <c r="F46" s="5">
        <v>80</v>
      </c>
      <c r="G46" s="5" t="s">
        <v>206</v>
      </c>
      <c r="H46" s="27">
        <v>45393</v>
      </c>
      <c r="I46" s="27" t="str">
        <f ca="1">IFERROR(__xludf.DUMMYFUNCTION("VLOOKUP(A56, IMPORTRANGE(""https://docs.google.com/spreadsheets/d/1Fa25-N6f79vxX2vKdAVxmi7Dwy5hf34dnRWdXsvIvqw/edit#gid=763219425!"",""A2:K201""),8,0)"),"#N/A")</f>
        <v>#N/A</v>
      </c>
      <c r="J46" s="27" t="s">
        <v>266</v>
      </c>
      <c r="K46" s="27" t="str">
        <f ca="1">IFERROR(__xludf.DUMMYFUNCTION("VLOOKUP(A46, IMPORTRANGE(""https://docs.google.com/spreadsheets/d/1Fa25-N6f79vxX2vKdAVxmi7Dwy5hf34dnRWdXsvIvqw/edit#gid=763219425!"",""A2:K201""),10,0)"),"Branch-UK")</f>
        <v>Branch-UK</v>
      </c>
      <c r="L46" s="28">
        <f t="shared" si="1"/>
        <v>4</v>
      </c>
      <c r="M46" s="30">
        <f t="shared" si="2"/>
        <v>5.5555555555555552E-2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5" x14ac:dyDescent="0.25">
      <c r="A47" s="25">
        <f t="shared" si="0"/>
        <v>46</v>
      </c>
      <c r="B47" s="26" t="s">
        <v>345</v>
      </c>
      <c r="C47" s="12" t="s">
        <v>348</v>
      </c>
      <c r="D47" s="13" t="str">
        <f>VLOOKUP(C47,Names!$C$2:$D$54,2,FALSE)</f>
        <v>4. Dive Leader</v>
      </c>
      <c r="E47" s="51">
        <v>30</v>
      </c>
      <c r="F47" s="51">
        <v>45</v>
      </c>
      <c r="G47" s="5" t="s">
        <v>344</v>
      </c>
      <c r="H47" s="52">
        <v>45388</v>
      </c>
      <c r="I47" s="27" t="str">
        <f ca="1">IFERROR(__xludf.DUMMYFUNCTION("VLOOKUP(A56, IMPORTRANGE(""https://docs.google.com/spreadsheets/d/1Fa25-N6f79vxX2vKdAVxmi7Dwy5hf34dnRWdXsvIvqw/edit#gid=763219425!"",""A2:K201""),8,0)"),"#N/A")</f>
        <v>#N/A</v>
      </c>
      <c r="J47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4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47" s="28">
        <f t="shared" si="1"/>
        <v>4</v>
      </c>
      <c r="M47" s="30">
        <f t="shared" si="2"/>
        <v>3.125E-2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5" x14ac:dyDescent="0.25">
      <c r="A48" s="25">
        <f t="shared" si="0"/>
        <v>47</v>
      </c>
      <c r="B48" s="26" t="s">
        <v>345</v>
      </c>
      <c r="C48" s="12" t="s">
        <v>348</v>
      </c>
      <c r="D48" s="13" t="str">
        <f>VLOOKUP(C48,Names!$C$2:$D$54,2,FALSE)</f>
        <v>4. Dive Leader</v>
      </c>
      <c r="E48" s="51">
        <v>25</v>
      </c>
      <c r="F48" s="51">
        <v>45</v>
      </c>
      <c r="G48" s="5" t="s">
        <v>344</v>
      </c>
      <c r="H48" s="52">
        <v>45388</v>
      </c>
      <c r="I48" s="27" t="str">
        <f ca="1">IFERROR(__xludf.DUMMYFUNCTION("VLOOKUP(A56, IMPORTRANGE(""https://docs.google.com/spreadsheets/d/1Fa25-N6f79vxX2vKdAVxmi7Dwy5hf34dnRWdXsvIvqw/edit#gid=763219425!"",""A2:K201""),8,0)"),"#N/A")</f>
        <v>#N/A</v>
      </c>
      <c r="J48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4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48" s="28">
        <f t="shared" si="1"/>
        <v>4</v>
      </c>
      <c r="M48" s="30">
        <f t="shared" si="2"/>
        <v>3.125E-2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5" x14ac:dyDescent="0.25">
      <c r="A49" s="25">
        <f t="shared" si="0"/>
        <v>48</v>
      </c>
      <c r="B49" s="26" t="s">
        <v>345</v>
      </c>
      <c r="C49" s="12" t="s">
        <v>348</v>
      </c>
      <c r="D49" s="13" t="str">
        <f>VLOOKUP(C49,Names!$C$2:$D$54,2,FALSE)</f>
        <v>4. Dive Leader</v>
      </c>
      <c r="E49" s="51">
        <v>20</v>
      </c>
      <c r="F49" s="51">
        <v>45</v>
      </c>
      <c r="G49" s="5" t="s">
        <v>344</v>
      </c>
      <c r="H49" s="52">
        <v>45388</v>
      </c>
      <c r="I49" s="27" t="str">
        <f ca="1">IFERROR(__xludf.DUMMYFUNCTION("VLOOKUP(A56, IMPORTRANGE(""https://docs.google.com/spreadsheets/d/1Fa25-N6f79vxX2vKdAVxmi7Dwy5hf34dnRWdXsvIvqw/edit#gid=763219425!"",""A2:K201""),8,0)"),"#N/A")</f>
        <v>#N/A</v>
      </c>
      <c r="J49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4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49" s="28">
        <f t="shared" si="1"/>
        <v>4</v>
      </c>
      <c r="M49" s="30">
        <f t="shared" si="2"/>
        <v>3.125E-2</v>
      </c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5" x14ac:dyDescent="0.25">
      <c r="A50" s="25">
        <f t="shared" si="0"/>
        <v>49</v>
      </c>
      <c r="B50" s="26" t="s">
        <v>345</v>
      </c>
      <c r="C50" s="12" t="s">
        <v>348</v>
      </c>
      <c r="D50" s="13" t="str">
        <f>VLOOKUP(C50,Names!$C$2:$D$54,2,FALSE)</f>
        <v>4. Dive Leader</v>
      </c>
      <c r="E50" s="51">
        <v>30</v>
      </c>
      <c r="F50" s="51">
        <v>45</v>
      </c>
      <c r="G50" s="5" t="s">
        <v>344</v>
      </c>
      <c r="H50" s="52">
        <v>45389</v>
      </c>
      <c r="I50" s="27" t="str">
        <f ca="1">IFERROR(__xludf.DUMMYFUNCTION("VLOOKUP(A56, IMPORTRANGE(""https://docs.google.com/spreadsheets/d/1Fa25-N6f79vxX2vKdAVxmi7Dwy5hf34dnRWdXsvIvqw/edit#gid=763219425!"",""A2:K201""),8,0)"),"#N/A")</f>
        <v>#N/A</v>
      </c>
      <c r="J50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0" s="28">
        <f t="shared" si="1"/>
        <v>4</v>
      </c>
      <c r="M50" s="30">
        <f t="shared" si="2"/>
        <v>3.125E-2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5" x14ac:dyDescent="0.25">
      <c r="A51" s="25">
        <f t="shared" si="0"/>
        <v>50</v>
      </c>
      <c r="B51" s="26" t="s">
        <v>345</v>
      </c>
      <c r="C51" s="12" t="s">
        <v>348</v>
      </c>
      <c r="D51" s="13" t="str">
        <f>VLOOKUP(C51,Names!$C$2:$D$54,2,FALSE)</f>
        <v>4. Dive Leader</v>
      </c>
      <c r="E51" s="51">
        <v>20</v>
      </c>
      <c r="F51" s="51">
        <v>45</v>
      </c>
      <c r="G51" s="5" t="s">
        <v>344</v>
      </c>
      <c r="H51" s="52">
        <v>45389</v>
      </c>
      <c r="I51" s="27" t="str">
        <f ca="1">IFERROR(__xludf.DUMMYFUNCTION("VLOOKUP(A56, IMPORTRANGE(""https://docs.google.com/spreadsheets/d/1Fa25-N6f79vxX2vKdAVxmi7Dwy5hf34dnRWdXsvIvqw/edit#gid=763219425!"",""A2:K201""),8,0)"),"#N/A")</f>
        <v>#N/A</v>
      </c>
      <c r="J51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1" s="28">
        <f t="shared" si="1"/>
        <v>4</v>
      </c>
      <c r="M51" s="30">
        <f t="shared" si="2"/>
        <v>3.125E-2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5" x14ac:dyDescent="0.25">
      <c r="A52" s="25">
        <f t="shared" si="0"/>
        <v>51</v>
      </c>
      <c r="B52" s="26" t="s">
        <v>345</v>
      </c>
      <c r="C52" s="12" t="s">
        <v>348</v>
      </c>
      <c r="D52" s="13" t="str">
        <f>VLOOKUP(C52,Names!$C$2:$D$54,2,FALSE)</f>
        <v>4. Dive Leader</v>
      </c>
      <c r="E52" s="51">
        <v>15</v>
      </c>
      <c r="F52" s="51">
        <v>45</v>
      </c>
      <c r="G52" s="5" t="s">
        <v>344</v>
      </c>
      <c r="H52" s="52">
        <v>45389</v>
      </c>
      <c r="I52" s="27" t="str">
        <f ca="1">IFERROR(__xludf.DUMMYFUNCTION("VLOOKUP(A56, IMPORTRANGE(""https://docs.google.com/spreadsheets/d/1Fa25-N6f79vxX2vKdAVxmi7Dwy5hf34dnRWdXsvIvqw/edit#gid=763219425!"",""A2:K201""),8,0)"),"#N/A")</f>
        <v>#N/A</v>
      </c>
      <c r="J52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2" s="28">
        <f t="shared" si="1"/>
        <v>4</v>
      </c>
      <c r="M52" s="30">
        <f t="shared" si="2"/>
        <v>3.125E-2</v>
      </c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5" x14ac:dyDescent="0.25">
      <c r="A53" s="25">
        <f t="shared" si="0"/>
        <v>52</v>
      </c>
      <c r="B53" s="26" t="s">
        <v>345</v>
      </c>
      <c r="C53" s="12" t="s">
        <v>348</v>
      </c>
      <c r="D53" s="13" t="str">
        <f>VLOOKUP(C53,Names!$C$2:$D$54,2,FALSE)</f>
        <v>4. Dive Leader</v>
      </c>
      <c r="E53" s="51">
        <v>5</v>
      </c>
      <c r="F53" s="51">
        <v>90</v>
      </c>
      <c r="G53" s="5" t="s">
        <v>344</v>
      </c>
      <c r="H53" s="52">
        <v>45390</v>
      </c>
      <c r="I53" s="27" t="str">
        <f ca="1">IFERROR(__xludf.DUMMYFUNCTION("VLOOKUP(A53, IMPORTRANGE(""https://docs.google.com/spreadsheets/d/1Fa25-N6f79vxX2vKdAVxmi7Dwy5hf34dnRWdXsvIvqw/edit#gid=763219425!"",""A2:K201""),8,0)"),"#N/A")</f>
        <v>#N/A</v>
      </c>
      <c r="J53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3" s="28">
        <f t="shared" si="1"/>
        <v>4</v>
      </c>
      <c r="M53" s="30">
        <f t="shared" si="2"/>
        <v>6.25E-2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5" x14ac:dyDescent="0.25">
      <c r="A54" s="25">
        <f t="shared" si="0"/>
        <v>53</v>
      </c>
      <c r="B54" s="26" t="s">
        <v>345</v>
      </c>
      <c r="C54" s="12" t="s">
        <v>348</v>
      </c>
      <c r="D54" s="13" t="str">
        <f>VLOOKUP(C54,Names!$C$2:$D$54,2,FALSE)</f>
        <v>4. Dive Leader</v>
      </c>
      <c r="E54" s="51">
        <v>5</v>
      </c>
      <c r="F54" s="51">
        <v>90</v>
      </c>
      <c r="G54" s="5" t="s">
        <v>344</v>
      </c>
      <c r="H54" s="52">
        <v>45390</v>
      </c>
      <c r="I54" s="27" t="str">
        <f ca="1">IFERROR(__xludf.DUMMYFUNCTION("VLOOKUP(A54, IMPORTRANGE(""https://docs.google.com/spreadsheets/d/1Fa25-N6f79vxX2vKdAVxmi7Dwy5hf34dnRWdXsvIvqw/edit#gid=763219425!"",""A2:K201""),8,0)"),"#N/A")</f>
        <v>#N/A</v>
      </c>
      <c r="J54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4" s="28">
        <f t="shared" si="1"/>
        <v>4</v>
      </c>
      <c r="M54" s="30">
        <f t="shared" si="2"/>
        <v>6.25E-2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5" x14ac:dyDescent="0.25">
      <c r="A55" s="25">
        <f t="shared" si="0"/>
        <v>54</v>
      </c>
      <c r="B55" s="26" t="s">
        <v>345</v>
      </c>
      <c r="C55" s="12" t="s">
        <v>348</v>
      </c>
      <c r="D55" s="13" t="str">
        <f>VLOOKUP(C55,Names!$C$2:$D$54,2,FALSE)</f>
        <v>4. Dive Leader</v>
      </c>
      <c r="E55" s="51">
        <v>10</v>
      </c>
      <c r="F55" s="51">
        <v>55</v>
      </c>
      <c r="G55" s="5" t="s">
        <v>344</v>
      </c>
      <c r="H55" s="52">
        <v>45390</v>
      </c>
      <c r="I55" s="27" t="str">
        <f ca="1">IFERROR(__xludf.DUMMYFUNCTION("VLOOKUP(A55, IMPORTRANGE(""https://docs.google.com/spreadsheets/d/1Fa25-N6f79vxX2vKdAVxmi7Dwy5hf34dnRWdXsvIvqw/edit#gid=763219425!"",""A2:K201""),8,0)"),"#N/A")</f>
        <v>#N/A</v>
      </c>
      <c r="J55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5" s="28">
        <f t="shared" si="1"/>
        <v>4</v>
      </c>
      <c r="M55" s="30">
        <f t="shared" si="2"/>
        <v>3.8194444444444448E-2</v>
      </c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5" x14ac:dyDescent="0.25">
      <c r="A56" s="25">
        <f t="shared" si="0"/>
        <v>55</v>
      </c>
      <c r="B56" s="26" t="s">
        <v>345</v>
      </c>
      <c r="C56" s="12" t="s">
        <v>348</v>
      </c>
      <c r="D56" s="13" t="str">
        <f>VLOOKUP(C56,Names!$C$2:$D$54,2,FALSE)</f>
        <v>4. Dive Leader</v>
      </c>
      <c r="E56" s="51">
        <v>15</v>
      </c>
      <c r="F56" s="51">
        <v>45</v>
      </c>
      <c r="G56" s="5" t="s">
        <v>344</v>
      </c>
      <c r="H56" s="52">
        <v>45391</v>
      </c>
      <c r="I56" s="27" t="str">
        <f ca="1">IFERROR(__xludf.DUMMYFUNCTION("VLOOKUP(A56, IMPORTRANGE(""https://docs.google.com/spreadsheets/d/1Fa25-N6f79vxX2vKdAVxmi7Dwy5hf34dnRWdXsvIvqw/edit#gid=763219425!"",""A2:K201""),8,0)"),"#N/A")</f>
        <v>#N/A</v>
      </c>
      <c r="J56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6" s="28">
        <f t="shared" si="1"/>
        <v>4</v>
      </c>
      <c r="M56" s="30">
        <f t="shared" si="2"/>
        <v>3.125E-2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5" x14ac:dyDescent="0.25">
      <c r="A57" s="25">
        <f t="shared" si="0"/>
        <v>56</v>
      </c>
      <c r="B57" s="26" t="s">
        <v>345</v>
      </c>
      <c r="C57" s="12" t="s">
        <v>348</v>
      </c>
      <c r="D57" s="13" t="str">
        <f>VLOOKUP(C57,Names!$C$2:$D$54,2,FALSE)</f>
        <v>4. Dive Leader</v>
      </c>
      <c r="E57" s="51">
        <v>15</v>
      </c>
      <c r="F57" s="51">
        <v>45</v>
      </c>
      <c r="G57" s="5" t="s">
        <v>344</v>
      </c>
      <c r="H57" s="52">
        <v>45391</v>
      </c>
      <c r="I57" s="27" t="str">
        <f ca="1">IFERROR(__xludf.DUMMYFUNCTION("VLOOKUP(A57, IMPORTRANGE(""https://docs.google.com/spreadsheets/d/1Fa25-N6f79vxX2vKdAVxmi7Dwy5hf34dnRWdXsvIvqw/edit#gid=763219425!"",""A2:K201""),8,0)"),"#N/A")</f>
        <v>#N/A</v>
      </c>
      <c r="J57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7" s="28">
        <f t="shared" si="1"/>
        <v>4</v>
      </c>
      <c r="M57" s="30">
        <f t="shared" si="2"/>
        <v>3.125E-2</v>
      </c>
      <c r="N57" s="2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5" x14ac:dyDescent="0.25">
      <c r="A58" s="25">
        <f t="shared" si="0"/>
        <v>57</v>
      </c>
      <c r="B58" s="26" t="s">
        <v>345</v>
      </c>
      <c r="C58" s="12" t="s">
        <v>348</v>
      </c>
      <c r="D58" s="13" t="str">
        <f>VLOOKUP(C58,Names!$C$2:$D$54,2,FALSE)</f>
        <v>4. Dive Leader</v>
      </c>
      <c r="E58" s="51">
        <v>15</v>
      </c>
      <c r="F58" s="51">
        <v>45</v>
      </c>
      <c r="G58" s="5" t="s">
        <v>344</v>
      </c>
      <c r="H58" s="52">
        <v>45391</v>
      </c>
      <c r="I58" s="27" t="str">
        <f ca="1">IFERROR(__xludf.DUMMYFUNCTION("VLOOKUP(A58, IMPORTRANGE(""https://docs.google.com/spreadsheets/d/1Fa25-N6f79vxX2vKdAVxmi7Dwy5hf34dnRWdXsvIvqw/edit#gid=763219425!"",""A2:K201""),8,0)"),"#N/A")</f>
        <v>#N/A</v>
      </c>
      <c r="J58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8" s="28">
        <f t="shared" si="1"/>
        <v>4</v>
      </c>
      <c r="M58" s="30">
        <f t="shared" si="2"/>
        <v>3.125E-2</v>
      </c>
      <c r="N58" s="2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5" x14ac:dyDescent="0.25">
      <c r="A59" s="25">
        <f t="shared" si="0"/>
        <v>58</v>
      </c>
      <c r="B59" s="26" t="s">
        <v>345</v>
      </c>
      <c r="C59" s="12" t="s">
        <v>348</v>
      </c>
      <c r="D59" s="13" t="str">
        <f>VLOOKUP(C59,Names!$C$2:$D$54,2,FALSE)</f>
        <v>4. Dive Leader</v>
      </c>
      <c r="E59" s="51">
        <v>16</v>
      </c>
      <c r="F59" s="51">
        <v>30</v>
      </c>
      <c r="G59" s="5" t="s">
        <v>344</v>
      </c>
      <c r="H59" s="52">
        <v>45392</v>
      </c>
      <c r="I59" s="27" t="str">
        <f ca="1">IFERROR(__xludf.DUMMYFUNCTION("VLOOKUP(A59, IMPORTRANGE(""https://docs.google.com/spreadsheets/d/1Fa25-N6f79vxX2vKdAVxmi7Dwy5hf34dnRWdXsvIvqw/edit#gid=763219425!"",""A2:K201""),8,0)"),"#N/A")</f>
        <v>#N/A</v>
      </c>
      <c r="J59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5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59" s="28">
        <f t="shared" si="1"/>
        <v>4</v>
      </c>
      <c r="M59" s="30">
        <f t="shared" si="2"/>
        <v>2.0833333333333332E-2</v>
      </c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5" x14ac:dyDescent="0.25">
      <c r="A60" s="25">
        <f t="shared" si="0"/>
        <v>59</v>
      </c>
      <c r="B60" s="26" t="s">
        <v>345</v>
      </c>
      <c r="C60" s="12" t="s">
        <v>348</v>
      </c>
      <c r="D60" s="13" t="str">
        <f>VLOOKUP(C60,Names!$C$2:$D$54,2,FALSE)</f>
        <v>4. Dive Leader</v>
      </c>
      <c r="E60" s="51">
        <v>20</v>
      </c>
      <c r="F60" s="51">
        <v>30</v>
      </c>
      <c r="G60" s="5" t="s">
        <v>344</v>
      </c>
      <c r="H60" s="52">
        <v>45392</v>
      </c>
      <c r="I60" s="27" t="str">
        <f ca="1">IFERROR(__xludf.DUMMYFUNCTION("VLOOKUP(A60, IMPORTRANGE(""https://docs.google.com/spreadsheets/d/1Fa25-N6f79vxX2vKdAVxmi7Dwy5hf34dnRWdXsvIvqw/edit#gid=763219425!"",""A2:K201""),8,0)"),"#N/A")</f>
        <v>#N/A</v>
      </c>
      <c r="J60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0" s="28">
        <f t="shared" si="1"/>
        <v>4</v>
      </c>
      <c r="M60" s="30">
        <f t="shared" si="2"/>
        <v>2.0833333333333332E-2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5" x14ac:dyDescent="0.25">
      <c r="A61" s="25">
        <f t="shared" si="0"/>
        <v>60</v>
      </c>
      <c r="B61" s="26" t="s">
        <v>345</v>
      </c>
      <c r="C61" s="12" t="s">
        <v>348</v>
      </c>
      <c r="D61" s="13" t="str">
        <f>VLOOKUP(C61,Names!$C$2:$D$54,2,FALSE)</f>
        <v>4. Dive Leader</v>
      </c>
      <c r="E61" s="51">
        <v>25</v>
      </c>
      <c r="F61" s="51">
        <v>28</v>
      </c>
      <c r="G61" s="5" t="s">
        <v>344</v>
      </c>
      <c r="H61" s="52">
        <v>45393</v>
      </c>
      <c r="I61" s="27" t="str">
        <f ca="1">IFERROR(__xludf.DUMMYFUNCTION("VLOOKUP(A61, IMPORTRANGE(""https://docs.google.com/spreadsheets/d/1Fa25-N6f79vxX2vKdAVxmi7Dwy5hf34dnRWdXsvIvqw/edit#gid=763219425!"",""A2:K201""),8,0)"),"#N/A")</f>
        <v>#N/A</v>
      </c>
      <c r="J61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1" s="28">
        <f t="shared" si="1"/>
        <v>4</v>
      </c>
      <c r="M61" s="30">
        <f t="shared" si="2"/>
        <v>1.9444444444444445E-2</v>
      </c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5" x14ac:dyDescent="0.25">
      <c r="A62" s="25">
        <f t="shared" si="0"/>
        <v>61</v>
      </c>
      <c r="B62" s="26" t="s">
        <v>345</v>
      </c>
      <c r="C62" s="12" t="s">
        <v>348</v>
      </c>
      <c r="D62" s="13" t="str">
        <f>VLOOKUP(C62,Names!$C$2:$D$54,2,FALSE)</f>
        <v>4. Dive Leader</v>
      </c>
      <c r="E62" s="51">
        <v>30</v>
      </c>
      <c r="F62" s="51">
        <v>26</v>
      </c>
      <c r="G62" s="5" t="s">
        <v>344</v>
      </c>
      <c r="H62" s="52">
        <v>45393</v>
      </c>
      <c r="I62" s="27" t="str">
        <f ca="1">IFERROR(__xludf.DUMMYFUNCTION("VLOOKUP(A62, IMPORTRANGE(""https://docs.google.com/spreadsheets/d/1Fa25-N6f79vxX2vKdAVxmi7Dwy5hf34dnRWdXsvIvqw/edit#gid=763219425!"",""A2:K201""),8,0)"),"#N/A")</f>
        <v>#N/A</v>
      </c>
      <c r="J62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2" s="28">
        <f t="shared" si="1"/>
        <v>4</v>
      </c>
      <c r="M62" s="30">
        <f t="shared" si="2"/>
        <v>1.8055555555555554E-2</v>
      </c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5" x14ac:dyDescent="0.25">
      <c r="A63" s="25">
        <f t="shared" si="0"/>
        <v>62</v>
      </c>
      <c r="B63" s="26" t="s">
        <v>345</v>
      </c>
      <c r="C63" s="12" t="s">
        <v>348</v>
      </c>
      <c r="D63" s="13" t="str">
        <f>VLOOKUP(C63,Names!$C$2:$D$54,2,FALSE)</f>
        <v>4. Dive Leader</v>
      </c>
      <c r="E63" s="51">
        <v>25</v>
      </c>
      <c r="F63" s="51">
        <v>30</v>
      </c>
      <c r="G63" s="5" t="s">
        <v>344</v>
      </c>
      <c r="H63" s="52">
        <v>45394</v>
      </c>
      <c r="I63" s="27" t="str">
        <f ca="1">IFERROR(__xludf.DUMMYFUNCTION("VLOOKUP(A63, IMPORTRANGE(""https://docs.google.com/spreadsheets/d/1Fa25-N6f79vxX2vKdAVxmi7Dwy5hf34dnRWdXsvIvqw/edit#gid=763219425!"",""A2:K201""),8,0)"),"#N/A")</f>
        <v>#N/A</v>
      </c>
      <c r="J63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3" s="28">
        <f t="shared" si="1"/>
        <v>4</v>
      </c>
      <c r="M63" s="30">
        <f t="shared" si="2"/>
        <v>2.0833333333333332E-2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5" x14ac:dyDescent="0.25">
      <c r="A64" s="25">
        <f t="shared" si="0"/>
        <v>63</v>
      </c>
      <c r="B64" s="26" t="s">
        <v>345</v>
      </c>
      <c r="C64" s="12" t="s">
        <v>348</v>
      </c>
      <c r="D64" s="13" t="str">
        <f>VLOOKUP(C64,Names!$C$2:$D$54,2,FALSE)</f>
        <v>4. Dive Leader</v>
      </c>
      <c r="E64" s="51">
        <v>30</v>
      </c>
      <c r="F64" s="51">
        <v>25</v>
      </c>
      <c r="G64" s="5" t="s">
        <v>344</v>
      </c>
      <c r="H64" s="52">
        <v>45394</v>
      </c>
      <c r="I64" s="27" t="str">
        <f ca="1">IFERROR(__xludf.DUMMYFUNCTION("VLOOKUP(A64, IMPORTRANGE(""https://docs.google.com/spreadsheets/d/1Fa25-N6f79vxX2vKdAVxmi7Dwy5hf34dnRWdXsvIvqw/edit#gid=763219425!"",""A2:K201""),8,0)"),"#N/A")</f>
        <v>#N/A</v>
      </c>
      <c r="J64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4" s="28">
        <f t="shared" si="1"/>
        <v>4</v>
      </c>
      <c r="M64" s="30">
        <f t="shared" si="2"/>
        <v>1.7361111111111112E-2</v>
      </c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5" x14ac:dyDescent="0.25">
      <c r="A65" s="25">
        <f t="shared" si="0"/>
        <v>64</v>
      </c>
      <c r="B65" s="26" t="s">
        <v>345</v>
      </c>
      <c r="C65" s="12" t="s">
        <v>348</v>
      </c>
      <c r="D65" s="13" t="str">
        <f>VLOOKUP(C65,Names!$C$2:$D$54,2,FALSE)</f>
        <v>4. Dive Leader</v>
      </c>
      <c r="E65" s="51">
        <v>30</v>
      </c>
      <c r="F65" s="51">
        <v>45</v>
      </c>
      <c r="G65" s="5" t="s">
        <v>344</v>
      </c>
      <c r="H65" s="52">
        <v>45396</v>
      </c>
      <c r="I65" s="27" t="str">
        <f ca="1">IFERROR(__xludf.DUMMYFUNCTION("VLOOKUP(A65, IMPORTRANGE(""https://docs.google.com/spreadsheets/d/1Fa25-N6f79vxX2vKdAVxmi7Dwy5hf34dnRWdXsvIvqw/edit#gid=763219425!"",""A2:K201""),8,0)"),"#N/A")</f>
        <v>#N/A</v>
      </c>
      <c r="J65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5" s="28">
        <f t="shared" si="1"/>
        <v>4</v>
      </c>
      <c r="M65" s="30">
        <f t="shared" si="2"/>
        <v>3.125E-2</v>
      </c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5" x14ac:dyDescent="0.25">
      <c r="A66" s="25">
        <f t="shared" si="0"/>
        <v>65</v>
      </c>
      <c r="B66" s="26" t="s">
        <v>345</v>
      </c>
      <c r="C66" s="12" t="s">
        <v>348</v>
      </c>
      <c r="D66" s="13" t="str">
        <f>VLOOKUP(C66,Names!$C$2:$D$54,2,FALSE)</f>
        <v>4. Dive Leader</v>
      </c>
      <c r="E66" s="51">
        <v>30</v>
      </c>
      <c r="F66" s="51">
        <v>45</v>
      </c>
      <c r="G66" s="5" t="s">
        <v>344</v>
      </c>
      <c r="H66" s="52">
        <v>45396</v>
      </c>
      <c r="I66" s="27" t="str">
        <f ca="1">IFERROR(__xludf.DUMMYFUNCTION("VLOOKUP(A66, IMPORTRANGE(""https://docs.google.com/spreadsheets/d/1Fa25-N6f79vxX2vKdAVxmi7Dwy5hf34dnRWdXsvIvqw/edit#gid=763219425!"",""A2:K201""),8,0)"),"#N/A")</f>
        <v>#N/A</v>
      </c>
      <c r="J66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6" s="28">
        <f t="shared" si="1"/>
        <v>4</v>
      </c>
      <c r="M66" s="30">
        <f t="shared" si="2"/>
        <v>3.125E-2</v>
      </c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5" x14ac:dyDescent="0.25">
      <c r="A67" s="25">
        <f t="shared" si="0"/>
        <v>66</v>
      </c>
      <c r="B67" s="26" t="s">
        <v>345</v>
      </c>
      <c r="C67" s="12" t="s">
        <v>348</v>
      </c>
      <c r="D67" s="13" t="str">
        <f>VLOOKUP(C67,Names!$C$2:$D$54,2,FALSE)</f>
        <v>4. Dive Leader</v>
      </c>
      <c r="E67" s="51">
        <v>5</v>
      </c>
      <c r="F67" s="51">
        <v>90</v>
      </c>
      <c r="G67" s="5" t="s">
        <v>344</v>
      </c>
      <c r="H67" s="52">
        <v>45397</v>
      </c>
      <c r="I67" s="27" t="str">
        <f ca="1">IFERROR(__xludf.DUMMYFUNCTION("VLOOKUP(A67, IMPORTRANGE(""https://docs.google.com/spreadsheets/d/1Fa25-N6f79vxX2vKdAVxmi7Dwy5hf34dnRWdXsvIvqw/edit#gid=763219425!"",""A2:K201""),8,0)"),"#N/A")</f>
        <v>#N/A</v>
      </c>
      <c r="J67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7" s="28">
        <f t="shared" si="1"/>
        <v>4</v>
      </c>
      <c r="M67" s="30">
        <f t="shared" si="2"/>
        <v>6.25E-2</v>
      </c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5" x14ac:dyDescent="0.25">
      <c r="A68" s="25">
        <f t="shared" si="0"/>
        <v>67</v>
      </c>
      <c r="B68" s="26" t="s">
        <v>345</v>
      </c>
      <c r="C68" s="12" t="s">
        <v>348</v>
      </c>
      <c r="D68" s="13" t="str">
        <f>VLOOKUP(C68,Names!$C$2:$D$54,2,FALSE)</f>
        <v>4. Dive Leader</v>
      </c>
      <c r="E68" s="51">
        <v>5</v>
      </c>
      <c r="F68" s="51">
        <v>90</v>
      </c>
      <c r="G68" s="5" t="s">
        <v>344</v>
      </c>
      <c r="H68" s="52">
        <v>45397</v>
      </c>
      <c r="I68" s="27" t="str">
        <f ca="1">IFERROR(__xludf.DUMMYFUNCTION("VLOOKUP(A68, IMPORTRANGE(""https://docs.google.com/spreadsheets/d/1Fa25-N6f79vxX2vKdAVxmi7Dwy5hf34dnRWdXsvIvqw/edit#gid=763219425!"",""A2:K201""),8,0)"),"#N/A")</f>
        <v>#N/A</v>
      </c>
      <c r="J68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8" s="28">
        <f t="shared" si="1"/>
        <v>4</v>
      </c>
      <c r="M68" s="30">
        <f t="shared" si="2"/>
        <v>6.25E-2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5" x14ac:dyDescent="0.25">
      <c r="A69" s="25">
        <f t="shared" si="0"/>
        <v>68</v>
      </c>
      <c r="B69" s="26" t="s">
        <v>345</v>
      </c>
      <c r="C69" s="12" t="s">
        <v>348</v>
      </c>
      <c r="D69" s="13" t="str">
        <f>VLOOKUP(C69,Names!$C$2:$D$54,2,FALSE)</f>
        <v>4. Dive Leader</v>
      </c>
      <c r="E69" s="51">
        <v>10</v>
      </c>
      <c r="F69" s="51">
        <v>40</v>
      </c>
      <c r="G69" s="5" t="s">
        <v>344</v>
      </c>
      <c r="H69" s="52">
        <v>45398</v>
      </c>
      <c r="I69" s="27" t="str">
        <f ca="1">IFERROR(__xludf.DUMMYFUNCTION("VLOOKUP(A69, IMPORTRANGE(""https://docs.google.com/spreadsheets/d/1Fa25-N6f79vxX2vKdAVxmi7Dwy5hf34dnRWdXsvIvqw/edit#gid=763219425!"",""A2:K201""),8,0)"),"#N/A")</f>
        <v>#N/A</v>
      </c>
      <c r="J69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6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69" s="28">
        <f t="shared" si="1"/>
        <v>4</v>
      </c>
      <c r="M69" s="30">
        <f t="shared" si="2"/>
        <v>2.7777777777777776E-2</v>
      </c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5" x14ac:dyDescent="0.25">
      <c r="A70" s="25">
        <f t="shared" si="0"/>
        <v>69</v>
      </c>
      <c r="B70" s="26" t="s">
        <v>345</v>
      </c>
      <c r="C70" s="12" t="s">
        <v>348</v>
      </c>
      <c r="D70" s="13" t="str">
        <f>VLOOKUP(C70,Names!$C$2:$D$54,2,FALSE)</f>
        <v>4. Dive Leader</v>
      </c>
      <c r="E70" s="51">
        <v>10</v>
      </c>
      <c r="F70" s="51">
        <v>40</v>
      </c>
      <c r="G70" s="5" t="s">
        <v>344</v>
      </c>
      <c r="H70" s="52">
        <v>45398</v>
      </c>
      <c r="I70" s="27" t="str">
        <f ca="1">IFERROR(__xludf.DUMMYFUNCTION("VLOOKUP(A70, IMPORTRANGE(""https://docs.google.com/spreadsheets/d/1Fa25-N6f79vxX2vKdAVxmi7Dwy5hf34dnRWdXsvIvqw/edit#gid=763219425!"",""A2:K201""),8,0)"),"#N/A")</f>
        <v>#N/A</v>
      </c>
      <c r="J70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0" s="28">
        <f t="shared" si="1"/>
        <v>4</v>
      </c>
      <c r="M70" s="30">
        <f t="shared" si="2"/>
        <v>2.7777777777777776E-2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5" x14ac:dyDescent="0.25">
      <c r="A71" s="25">
        <f t="shared" si="0"/>
        <v>70</v>
      </c>
      <c r="B71" s="26" t="s">
        <v>345</v>
      </c>
      <c r="C71" s="12" t="s">
        <v>348</v>
      </c>
      <c r="D71" s="13" t="str">
        <f>VLOOKUP(C71,Names!$C$2:$D$54,2,FALSE)</f>
        <v>4. Dive Leader</v>
      </c>
      <c r="E71" s="51">
        <v>15</v>
      </c>
      <c r="F71" s="51">
        <v>30</v>
      </c>
      <c r="G71" s="5" t="s">
        <v>344</v>
      </c>
      <c r="H71" s="52">
        <v>45399</v>
      </c>
      <c r="I71" s="27" t="str">
        <f ca="1">IFERROR(__xludf.DUMMYFUNCTION("VLOOKUP(A71, IMPORTRANGE(""https://docs.google.com/spreadsheets/d/1Fa25-N6f79vxX2vKdAVxmi7Dwy5hf34dnRWdXsvIvqw/edit#gid=763219425!"",""A2:K201""),8,0)"),"#N/A")</f>
        <v>#N/A</v>
      </c>
      <c r="J71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1" s="28">
        <f t="shared" si="1"/>
        <v>4</v>
      </c>
      <c r="M71" s="30">
        <f t="shared" si="2"/>
        <v>2.0833333333333332E-2</v>
      </c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5" x14ac:dyDescent="0.25">
      <c r="A72" s="25">
        <f t="shared" si="0"/>
        <v>71</v>
      </c>
      <c r="B72" s="26" t="s">
        <v>345</v>
      </c>
      <c r="C72" s="12" t="s">
        <v>348</v>
      </c>
      <c r="D72" s="13" t="str">
        <f>VLOOKUP(C72,Names!$C$2:$D$54,2,FALSE)</f>
        <v>4. Dive Leader</v>
      </c>
      <c r="E72" s="51">
        <v>20</v>
      </c>
      <c r="F72" s="51">
        <v>30</v>
      </c>
      <c r="G72" s="5" t="s">
        <v>344</v>
      </c>
      <c r="H72" s="52">
        <v>45399</v>
      </c>
      <c r="I72" s="27" t="str">
        <f ca="1">IFERROR(__xludf.DUMMYFUNCTION("VLOOKUP(A72, IMPORTRANGE(""https://docs.google.com/spreadsheets/d/1Fa25-N6f79vxX2vKdAVxmi7Dwy5hf34dnRWdXsvIvqw/edit#gid=763219425!"",""A2:K201""),8,0)"),"#N/A")</f>
        <v>#N/A</v>
      </c>
      <c r="J72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2" s="28">
        <f t="shared" si="1"/>
        <v>4</v>
      </c>
      <c r="M72" s="30">
        <f t="shared" si="2"/>
        <v>2.0833333333333332E-2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5" x14ac:dyDescent="0.25">
      <c r="A73" s="25">
        <f t="shared" si="0"/>
        <v>72</v>
      </c>
      <c r="B73" s="26" t="s">
        <v>345</v>
      </c>
      <c r="C73" s="12" t="s">
        <v>348</v>
      </c>
      <c r="D73" s="13" t="str">
        <f>VLOOKUP(C73,Names!$C$2:$D$54,2,FALSE)</f>
        <v>4. Dive Leader</v>
      </c>
      <c r="E73" s="51">
        <v>20</v>
      </c>
      <c r="F73" s="51">
        <v>28</v>
      </c>
      <c r="G73" s="5" t="s">
        <v>344</v>
      </c>
      <c r="H73" s="52">
        <v>45400</v>
      </c>
      <c r="I73" s="27" t="str">
        <f ca="1">IFERROR(__xludf.DUMMYFUNCTION("VLOOKUP(A73, IMPORTRANGE(""https://docs.google.com/spreadsheets/d/1Fa25-N6f79vxX2vKdAVxmi7Dwy5hf34dnRWdXsvIvqw/edit#gid=763219425!"",""A2:K201""),8,0)"),"#N/A")</f>
        <v>#N/A</v>
      </c>
      <c r="J73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3" s="28">
        <f t="shared" si="1"/>
        <v>4</v>
      </c>
      <c r="M73" s="30">
        <f t="shared" si="2"/>
        <v>1.9444444444444445E-2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5" x14ac:dyDescent="0.25">
      <c r="A74" s="25">
        <f t="shared" si="0"/>
        <v>73</v>
      </c>
      <c r="B74" s="26" t="s">
        <v>345</v>
      </c>
      <c r="C74" s="12" t="s">
        <v>348</v>
      </c>
      <c r="D74" s="13" t="str">
        <f>VLOOKUP(C74,Names!$C$2:$D$54,2,FALSE)</f>
        <v>4. Dive Leader</v>
      </c>
      <c r="E74" s="51">
        <v>20</v>
      </c>
      <c r="F74" s="51">
        <v>26</v>
      </c>
      <c r="G74" s="5" t="s">
        <v>344</v>
      </c>
      <c r="H74" s="52">
        <v>45400</v>
      </c>
      <c r="I74" s="27" t="str">
        <f ca="1">IFERROR(__xludf.DUMMYFUNCTION("VLOOKUP(A74, IMPORTRANGE(""https://docs.google.com/spreadsheets/d/1Fa25-N6f79vxX2vKdAVxmi7Dwy5hf34dnRWdXsvIvqw/edit#gid=763219425!"",""A2:K201""),8,0)"),"#N/A")</f>
        <v>#N/A</v>
      </c>
      <c r="J74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4" s="28">
        <f t="shared" si="1"/>
        <v>4</v>
      </c>
      <c r="M74" s="30">
        <f t="shared" si="2"/>
        <v>1.8055555555555554E-2</v>
      </c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5" x14ac:dyDescent="0.25">
      <c r="A75" s="25">
        <f t="shared" si="0"/>
        <v>74</v>
      </c>
      <c r="B75" s="26" t="s">
        <v>345</v>
      </c>
      <c r="C75" s="12" t="s">
        <v>348</v>
      </c>
      <c r="D75" s="13" t="str">
        <f>VLOOKUP(C75,Names!$C$2:$D$54,2,FALSE)</f>
        <v>4. Dive Leader</v>
      </c>
      <c r="E75" s="51">
        <v>30</v>
      </c>
      <c r="F75" s="51">
        <v>30</v>
      </c>
      <c r="G75" s="5" t="s">
        <v>344</v>
      </c>
      <c r="H75" s="52">
        <v>45401</v>
      </c>
      <c r="I75" s="27" t="str">
        <f ca="1">IFERROR(__xludf.DUMMYFUNCTION("VLOOKUP(A75, IMPORTRANGE(""https://docs.google.com/spreadsheets/d/1Fa25-N6f79vxX2vKdAVxmi7Dwy5hf34dnRWdXsvIvqw/edit#gid=763219425!"",""A2:K201""),8,0)"),"#N/A")</f>
        <v>#N/A</v>
      </c>
      <c r="J75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5" s="28">
        <f t="shared" si="1"/>
        <v>4</v>
      </c>
      <c r="M75" s="30">
        <f t="shared" si="2"/>
        <v>2.0833333333333332E-2</v>
      </c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5" x14ac:dyDescent="0.25">
      <c r="A76" s="25">
        <f t="shared" si="0"/>
        <v>75</v>
      </c>
      <c r="B76" s="26" t="s">
        <v>345</v>
      </c>
      <c r="C76" s="12" t="s">
        <v>348</v>
      </c>
      <c r="D76" s="13" t="str">
        <f>VLOOKUP(C76,Names!$C$2:$D$54,2,FALSE)</f>
        <v>4. Dive Leader</v>
      </c>
      <c r="E76" s="51">
        <v>20</v>
      </c>
      <c r="F76" s="51">
        <v>45</v>
      </c>
      <c r="G76" s="5" t="s">
        <v>344</v>
      </c>
      <c r="H76" s="52">
        <v>45401</v>
      </c>
      <c r="I76" s="27" t="str">
        <f ca="1">IFERROR(__xludf.DUMMYFUNCTION("VLOOKUP(A76, IMPORTRANGE(""https://docs.google.com/spreadsheets/d/1Fa25-N6f79vxX2vKdAVxmi7Dwy5hf34dnRWdXsvIvqw/edit#gid=763219425!"",""A2:K201""),8,0)"),"#N/A")</f>
        <v>#N/A</v>
      </c>
      <c r="J76" s="27" t="str">
        <f ca="1">IFERROR(__xludf.DUMMYFUNCTION("VLOOKUP(A47, IMPORTRANGE(""https://docs.google.com/spreadsheets/d/1Fa25-N6f79vxX2vKdAVxmi7Dwy5hf34dnRWdXsvIvqw/edit#gid=763219425!"",""A2:K201""),9,0)"),"Instructor")</f>
        <v>Instructor</v>
      </c>
      <c r="K7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76" s="28">
        <f t="shared" si="1"/>
        <v>4</v>
      </c>
      <c r="M76" s="30">
        <f t="shared" si="2"/>
        <v>3.125E-2</v>
      </c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4.25" x14ac:dyDescent="0.2">
      <c r="A77" s="25">
        <f t="shared" si="0"/>
        <v>76</v>
      </c>
      <c r="B77" s="26" t="s">
        <v>328</v>
      </c>
      <c r="C77" s="12" t="s">
        <v>304</v>
      </c>
      <c r="D77" s="13" t="str">
        <f>VLOOKUP(C77,Names!$C$2:$D$54,2,FALSE)</f>
        <v>3. Sports Diver</v>
      </c>
      <c r="E77" s="49">
        <v>9</v>
      </c>
      <c r="F77" s="49">
        <v>40</v>
      </c>
      <c r="G77" s="5" t="s">
        <v>206</v>
      </c>
      <c r="H77" s="50">
        <v>45400</v>
      </c>
      <c r="I77" s="27" t="str">
        <f ca="1">IFERROR(__xludf.DUMMYFUNCTION("VLOOKUP(A77, IMPORTRANGE(""https://docs.google.com/spreadsheets/d/1Fa25-N6f79vxX2vKdAVxmi7Dwy5hf34dnRWdXsvIvqw/edit#gid=763219425!"",""A2:K201""),8,0)"),"#N/A")</f>
        <v>#N/A</v>
      </c>
      <c r="J77" s="27" t="s">
        <v>266</v>
      </c>
      <c r="K77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77" s="28">
        <f t="shared" si="1"/>
        <v>4</v>
      </c>
      <c r="M77" s="30">
        <f t="shared" si="2"/>
        <v>2.7777777777777776E-2</v>
      </c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4.25" x14ac:dyDescent="0.2">
      <c r="A78" s="25">
        <f t="shared" si="0"/>
        <v>77</v>
      </c>
      <c r="B78" s="26" t="s">
        <v>328</v>
      </c>
      <c r="C78" s="12" t="s">
        <v>304</v>
      </c>
      <c r="D78" s="13" t="str">
        <f>VLOOKUP(C78,Names!$C$2:$D$54,2,FALSE)</f>
        <v>3. Sports Diver</v>
      </c>
      <c r="E78" s="49">
        <v>11.4</v>
      </c>
      <c r="F78" s="49">
        <v>42</v>
      </c>
      <c r="G78" s="5" t="s">
        <v>206</v>
      </c>
      <c r="H78" s="50">
        <v>45400</v>
      </c>
      <c r="I78" s="27" t="str">
        <f ca="1">IFERROR(__xludf.DUMMYFUNCTION("VLOOKUP(A78, IMPORTRANGE(""https://docs.google.com/spreadsheets/d/1Fa25-N6f79vxX2vKdAVxmi7Dwy5hf34dnRWdXsvIvqw/edit#gid=763219425!"",""A2:K201""),8,0)"),"#N/A")</f>
        <v>#N/A</v>
      </c>
      <c r="J78" s="27" t="s">
        <v>266</v>
      </c>
      <c r="K78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78" s="28">
        <f t="shared" si="1"/>
        <v>4</v>
      </c>
      <c r="M78" s="30">
        <f t="shared" si="2"/>
        <v>2.9166666666666667E-2</v>
      </c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4.25" x14ac:dyDescent="0.2">
      <c r="A79" s="25">
        <f t="shared" si="0"/>
        <v>78</v>
      </c>
      <c r="B79" s="26" t="s">
        <v>351</v>
      </c>
      <c r="C79" s="7" t="s">
        <v>64</v>
      </c>
      <c r="D79" s="13" t="str">
        <f>VLOOKUP(C79,Names!$C$2:$D$54,2,FALSE)</f>
        <v>4. Dive Leader</v>
      </c>
      <c r="E79" s="49">
        <v>9</v>
      </c>
      <c r="F79" s="49">
        <v>40</v>
      </c>
      <c r="G79" s="5" t="s">
        <v>206</v>
      </c>
      <c r="H79" s="50">
        <v>45400</v>
      </c>
      <c r="I79" s="27" t="str">
        <f ca="1">IFERROR(__xludf.DUMMYFUNCTION("VLOOKUP(A77, IMPORTRANGE(""https://docs.google.com/spreadsheets/d/1Fa25-N6f79vxX2vKdAVxmi7Dwy5hf34dnRWdXsvIvqw/edit#gid=763219425!"",""A2:K201""),8,0)"),"#N/A")</f>
        <v>#N/A</v>
      </c>
      <c r="J79" s="27" t="s">
        <v>266</v>
      </c>
      <c r="K79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79" s="28">
        <f t="shared" si="1"/>
        <v>4</v>
      </c>
      <c r="M79" s="30">
        <f t="shared" si="2"/>
        <v>2.7777777777777776E-2</v>
      </c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4.25" x14ac:dyDescent="0.2">
      <c r="A80" s="25">
        <f t="shared" si="0"/>
        <v>79</v>
      </c>
      <c r="B80" s="26" t="s">
        <v>351</v>
      </c>
      <c r="C80" s="7" t="s">
        <v>64</v>
      </c>
      <c r="D80" s="13" t="str">
        <f>VLOOKUP(C80,Names!$C$2:$D$54,2,FALSE)</f>
        <v>4. Dive Leader</v>
      </c>
      <c r="E80" s="49">
        <v>11.4</v>
      </c>
      <c r="F80" s="49">
        <v>42</v>
      </c>
      <c r="G80" s="5" t="s">
        <v>206</v>
      </c>
      <c r="H80" s="50">
        <v>45400</v>
      </c>
      <c r="I80" s="27" t="str">
        <f ca="1">IFERROR(__xludf.DUMMYFUNCTION("VLOOKUP(A78, IMPORTRANGE(""https://docs.google.com/spreadsheets/d/1Fa25-N6f79vxX2vKdAVxmi7Dwy5hf34dnRWdXsvIvqw/edit#gid=763219425!"",""A2:K201""),8,0)"),"#N/A")</f>
        <v>#N/A</v>
      </c>
      <c r="J80" s="27" t="s">
        <v>266</v>
      </c>
      <c r="K80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0" s="28">
        <f t="shared" si="1"/>
        <v>4</v>
      </c>
      <c r="M80" s="30">
        <f t="shared" si="2"/>
        <v>2.9166666666666667E-2</v>
      </c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4.25" x14ac:dyDescent="0.2">
      <c r="A81" s="25">
        <f t="shared" si="0"/>
        <v>80</v>
      </c>
      <c r="B81" s="26" t="s">
        <v>328</v>
      </c>
      <c r="C81" s="12" t="s">
        <v>304</v>
      </c>
      <c r="D81" s="13" t="str">
        <f>VLOOKUP(C81,Names!$C$2:$D$54,2,FALSE)</f>
        <v>3. Sports Diver</v>
      </c>
      <c r="E81" s="5">
        <v>15.1</v>
      </c>
      <c r="F81" s="5">
        <v>103</v>
      </c>
      <c r="G81" s="5" t="s">
        <v>206</v>
      </c>
      <c r="H81" s="27">
        <v>45407</v>
      </c>
      <c r="I81" s="27" t="str">
        <f ca="1">IFERROR(__xludf.DUMMYFUNCTION("VLOOKUP(A81, IMPORTRANGE(""https://docs.google.com/spreadsheets/d/1Fa25-N6f79vxX2vKdAVxmi7Dwy5hf34dnRWdXsvIvqw/edit#gid=763219425!"",""A2:K201""),8,0)"),"#N/A")</f>
        <v>#N/A</v>
      </c>
      <c r="J81" s="27" t="s">
        <v>266</v>
      </c>
      <c r="K81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1" s="28">
        <f t="shared" si="1"/>
        <v>4</v>
      </c>
      <c r="M81" s="30">
        <f t="shared" si="2"/>
        <v>7.1527777777777773E-2</v>
      </c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4.25" x14ac:dyDescent="0.2">
      <c r="A82" s="25">
        <f t="shared" si="0"/>
        <v>81</v>
      </c>
      <c r="B82" s="26" t="s">
        <v>328</v>
      </c>
      <c r="C82" s="12" t="s">
        <v>304</v>
      </c>
      <c r="D82" s="13" t="str">
        <f>VLOOKUP(C82,Names!$C$2:$D$54,2,FALSE)</f>
        <v>3. Sports Diver</v>
      </c>
      <c r="E82" s="5">
        <v>8.8000000000000007</v>
      </c>
      <c r="F82" s="5">
        <v>47</v>
      </c>
      <c r="G82" s="5" t="s">
        <v>206</v>
      </c>
      <c r="H82" s="27">
        <v>45407</v>
      </c>
      <c r="I82" s="27" t="str">
        <f ca="1">IFERROR(__xludf.DUMMYFUNCTION("VLOOKUP(A82, IMPORTRANGE(""https://docs.google.com/spreadsheets/d/1Fa25-N6f79vxX2vKdAVxmi7Dwy5hf34dnRWdXsvIvqw/edit#gid=763219425!"",""A2:K201""),8,0)"),"#N/A")</f>
        <v>#N/A</v>
      </c>
      <c r="J82" s="27" t="s">
        <v>266</v>
      </c>
      <c r="K82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2" s="28">
        <f t="shared" si="1"/>
        <v>4</v>
      </c>
      <c r="M82" s="30">
        <f t="shared" si="2"/>
        <v>3.2638888888888891E-2</v>
      </c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4.25" x14ac:dyDescent="0.2">
      <c r="A83" s="25">
        <f t="shared" si="0"/>
        <v>82</v>
      </c>
      <c r="B83" s="26" t="s">
        <v>328</v>
      </c>
      <c r="C83" s="12" t="s">
        <v>304</v>
      </c>
      <c r="D83" s="13" t="str">
        <f>VLOOKUP(C83,Names!$C$2:$D$54,2,FALSE)</f>
        <v>3. Sports Diver</v>
      </c>
      <c r="E83" s="5">
        <v>20.2</v>
      </c>
      <c r="F83" s="5">
        <v>60</v>
      </c>
      <c r="G83" s="5" t="s">
        <v>352</v>
      </c>
      <c r="H83" s="27">
        <v>45414</v>
      </c>
      <c r="I83" s="27" t="str">
        <f ca="1">IFERROR(__xludf.DUMMYFUNCTION("VLOOKUP(A83, IMPORTRANGE(""https://docs.google.com/spreadsheets/d/1Fa25-N6f79vxX2vKdAVxmi7Dwy5hf34dnRWdXsvIvqw/edit#gid=763219425!"",""A2:K201""),8,0)"),"#N/A")</f>
        <v>#N/A</v>
      </c>
      <c r="J83" s="27" t="s">
        <v>266</v>
      </c>
      <c r="K83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3" s="28">
        <f t="shared" si="1"/>
        <v>5</v>
      </c>
      <c r="M83" s="30">
        <f t="shared" si="2"/>
        <v>4.1666666666666664E-2</v>
      </c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4.25" x14ac:dyDescent="0.2">
      <c r="A84" s="25">
        <f t="shared" si="0"/>
        <v>83</v>
      </c>
      <c r="B84" s="26" t="s">
        <v>328</v>
      </c>
      <c r="C84" s="12" t="s">
        <v>304</v>
      </c>
      <c r="D84" s="13" t="str">
        <f>VLOOKUP(C84,Names!$C$2:$D$54,2,FALSE)</f>
        <v>3. Sports Diver</v>
      </c>
      <c r="E84" s="5">
        <v>10.199999999999999</v>
      </c>
      <c r="F84" s="5">
        <v>65</v>
      </c>
      <c r="G84" s="5" t="s">
        <v>206</v>
      </c>
      <c r="H84" s="27">
        <v>45421</v>
      </c>
      <c r="I84" s="27" t="str">
        <f ca="1">IFERROR(__xludf.DUMMYFUNCTION("VLOOKUP(A84, IMPORTRANGE(""https://docs.google.com/spreadsheets/d/1Fa25-N6f79vxX2vKdAVxmi7Dwy5hf34dnRWdXsvIvqw/edit#gid=763219425!"",""A2:K201""),8,0)"),"#N/A")</f>
        <v>#N/A</v>
      </c>
      <c r="J84" s="27" t="s">
        <v>266</v>
      </c>
      <c r="K84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4" s="28">
        <f t="shared" si="1"/>
        <v>5</v>
      </c>
      <c r="M84" s="30">
        <f t="shared" si="2"/>
        <v>4.5138888888888888E-2</v>
      </c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4.25" x14ac:dyDescent="0.2">
      <c r="A85" s="25">
        <f t="shared" si="0"/>
        <v>84</v>
      </c>
      <c r="B85" s="26" t="s">
        <v>328</v>
      </c>
      <c r="C85" s="12" t="s">
        <v>304</v>
      </c>
      <c r="D85" s="13" t="str">
        <f>VLOOKUP(C85,Names!$C$2:$D$54,2,FALSE)</f>
        <v>3. Sports Diver</v>
      </c>
      <c r="E85" s="5">
        <v>11</v>
      </c>
      <c r="F85" s="5">
        <v>61</v>
      </c>
      <c r="G85" s="5" t="s">
        <v>206</v>
      </c>
      <c r="H85" s="27">
        <v>45421</v>
      </c>
      <c r="I85" s="27" t="str">
        <f ca="1">IFERROR(__xludf.DUMMYFUNCTION("VLOOKUP(A85, IMPORTRANGE(""https://docs.google.com/spreadsheets/d/1Fa25-N6f79vxX2vKdAVxmi7Dwy5hf34dnRWdXsvIvqw/edit#gid=763219425!"",""A2:K201""),8,0)"),"#N/A")</f>
        <v>#N/A</v>
      </c>
      <c r="J85" s="27" t="s">
        <v>266</v>
      </c>
      <c r="K85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5" s="28">
        <f t="shared" si="1"/>
        <v>5</v>
      </c>
      <c r="M85" s="30">
        <f t="shared" si="2"/>
        <v>4.2361111111111113E-2</v>
      </c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4.25" x14ac:dyDescent="0.2">
      <c r="A86" s="25">
        <f t="shared" si="0"/>
        <v>85</v>
      </c>
      <c r="B86" s="26" t="s">
        <v>345</v>
      </c>
      <c r="C86" s="12" t="s">
        <v>348</v>
      </c>
      <c r="D86" s="13" t="str">
        <f>VLOOKUP(C86,Names!$C$2:$D$54,2,FALSE)</f>
        <v>4. Dive Leader</v>
      </c>
      <c r="E86" s="5">
        <v>8</v>
      </c>
      <c r="F86" s="5">
        <v>20</v>
      </c>
      <c r="G86" s="5" t="s">
        <v>206</v>
      </c>
      <c r="H86" s="27">
        <v>45431</v>
      </c>
      <c r="I86" s="27" t="str">
        <f ca="1">IFERROR(__xludf.DUMMYFUNCTION("VLOOKUP(A86, IMPORTRANGE(""https://docs.google.com/spreadsheets/d/1Fa25-N6f79vxX2vKdAVxmi7Dwy5hf34dnRWdXsvIvqw/edit#gid=763219425!"",""A2:K201""),8,0)"),"#N/A")</f>
        <v>#N/A</v>
      </c>
      <c r="J86" s="27" t="s">
        <v>148</v>
      </c>
      <c r="K86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6" s="28">
        <f t="shared" si="1"/>
        <v>5</v>
      </c>
      <c r="M86" s="30">
        <f t="shared" si="2"/>
        <v>1.3888888888888888E-2</v>
      </c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4.25" x14ac:dyDescent="0.2">
      <c r="A87" s="25">
        <f t="shared" si="0"/>
        <v>86</v>
      </c>
      <c r="B87" s="26" t="s">
        <v>345</v>
      </c>
      <c r="C87" s="12" t="s">
        <v>348</v>
      </c>
      <c r="D87" s="13" t="str">
        <f>VLOOKUP(C87,Names!$C$2:$D$54,2,FALSE)</f>
        <v>4. Dive Leader</v>
      </c>
      <c r="E87" s="5">
        <v>10</v>
      </c>
      <c r="F87" s="5">
        <v>40</v>
      </c>
      <c r="G87" s="5" t="s">
        <v>206</v>
      </c>
      <c r="H87" s="27">
        <v>45431</v>
      </c>
      <c r="I87" s="27" t="str">
        <f ca="1">IFERROR(__xludf.DUMMYFUNCTION("VLOOKUP(A87, IMPORTRANGE(""https://docs.google.com/spreadsheets/d/1Fa25-N6f79vxX2vKdAVxmi7Dwy5hf34dnRWdXsvIvqw/edit#gid=763219425!"",""A2:K201""),8,0)"),"#N/A")</f>
        <v>#N/A</v>
      </c>
      <c r="J87" s="27" t="s">
        <v>148</v>
      </c>
      <c r="K87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7" s="28">
        <f t="shared" si="1"/>
        <v>5</v>
      </c>
      <c r="M87" s="30">
        <f t="shared" si="2"/>
        <v>2.7777777777777776E-2</v>
      </c>
      <c r="N87" s="28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4.25" x14ac:dyDescent="0.2">
      <c r="A88" s="25">
        <f t="shared" si="0"/>
        <v>87</v>
      </c>
      <c r="B88" s="26" t="s">
        <v>345</v>
      </c>
      <c r="C88" s="12" t="s">
        <v>348</v>
      </c>
      <c r="D88" s="13" t="str">
        <f>VLOOKUP(C88,Names!$C$2:$D$54,2,FALSE)</f>
        <v>4. Dive Leader</v>
      </c>
      <c r="E88" s="5">
        <v>12</v>
      </c>
      <c r="F88" s="5">
        <v>40</v>
      </c>
      <c r="G88" s="5" t="s">
        <v>206</v>
      </c>
      <c r="H88" s="27">
        <v>45431</v>
      </c>
      <c r="I88" s="27" t="str">
        <f ca="1">IFERROR(__xludf.DUMMYFUNCTION("VLOOKUP(A88, IMPORTRANGE(""https://docs.google.com/spreadsheets/d/1Fa25-N6f79vxX2vKdAVxmi7Dwy5hf34dnRWdXsvIvqw/edit#gid=763219425!"",""A2:K201""),8,0)"),"#N/A")</f>
        <v>#N/A</v>
      </c>
      <c r="J88" s="27" t="s">
        <v>148</v>
      </c>
      <c r="K88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8" s="28">
        <f t="shared" si="1"/>
        <v>5</v>
      </c>
      <c r="M88" s="30">
        <f t="shared" si="2"/>
        <v>2.7777777777777776E-2</v>
      </c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4.25" x14ac:dyDescent="0.2">
      <c r="A89" s="25">
        <f t="shared" si="0"/>
        <v>88</v>
      </c>
      <c r="B89" s="26" t="s">
        <v>357</v>
      </c>
      <c r="C89" s="12" t="s">
        <v>355</v>
      </c>
      <c r="D89" s="13" t="str">
        <f>VLOOKUP(C89,Names!$C$2:$D$54,2,FALSE)</f>
        <v>2. Ocean Diver</v>
      </c>
      <c r="E89" s="5">
        <v>8</v>
      </c>
      <c r="F89" s="5">
        <v>20</v>
      </c>
      <c r="G89" s="5" t="s">
        <v>206</v>
      </c>
      <c r="H89" s="27">
        <v>45431</v>
      </c>
      <c r="I89" s="27" t="str">
        <f ca="1">IFERROR(__xludf.DUMMYFUNCTION("VLOOKUP(A86, IMPORTRANGE(""https://docs.google.com/spreadsheets/d/1Fa25-N6f79vxX2vKdAVxmi7Dwy5hf34dnRWdXsvIvqw/edit#gid=763219425!"",""A2:K201""),8,0)"),"#N/A")</f>
        <v>#N/A</v>
      </c>
      <c r="J89" s="27" t="s">
        <v>148</v>
      </c>
      <c r="K89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89" s="28">
        <f t="shared" si="1"/>
        <v>5</v>
      </c>
      <c r="M89" s="30">
        <f t="shared" si="2"/>
        <v>1.3888888888888888E-2</v>
      </c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4.25" x14ac:dyDescent="0.2">
      <c r="A90" s="25">
        <f t="shared" si="0"/>
        <v>89</v>
      </c>
      <c r="B90" s="26" t="s">
        <v>357</v>
      </c>
      <c r="C90" s="12" t="s">
        <v>355</v>
      </c>
      <c r="D90" s="13" t="str">
        <f>VLOOKUP(C90,Names!$C$2:$D$54,2,FALSE)</f>
        <v>2. Ocean Diver</v>
      </c>
      <c r="E90" s="5">
        <v>10</v>
      </c>
      <c r="F90" s="5">
        <v>40</v>
      </c>
      <c r="G90" s="5" t="s">
        <v>206</v>
      </c>
      <c r="H90" s="27">
        <v>45431</v>
      </c>
      <c r="I90" s="27" t="str">
        <f ca="1">IFERROR(__xludf.DUMMYFUNCTION("VLOOKUP(A87, IMPORTRANGE(""https://docs.google.com/spreadsheets/d/1Fa25-N6f79vxX2vKdAVxmi7Dwy5hf34dnRWdXsvIvqw/edit#gid=763219425!"",""A2:K201""),8,0)"),"#N/A")</f>
        <v>#N/A</v>
      </c>
      <c r="J90" s="27" t="s">
        <v>148</v>
      </c>
      <c r="K90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90" s="28">
        <f t="shared" si="1"/>
        <v>5</v>
      </c>
      <c r="M90" s="30">
        <f t="shared" si="2"/>
        <v>2.7777777777777776E-2</v>
      </c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4.25" x14ac:dyDescent="0.2">
      <c r="A91" s="25">
        <f t="shared" si="0"/>
        <v>90</v>
      </c>
      <c r="B91" s="26" t="s">
        <v>357</v>
      </c>
      <c r="C91" s="12" t="s">
        <v>355</v>
      </c>
      <c r="D91" s="13" t="str">
        <f>VLOOKUP(C91,Names!$C$2:$D$54,2,FALSE)</f>
        <v>2. Ocean Diver</v>
      </c>
      <c r="E91" s="5">
        <v>12</v>
      </c>
      <c r="F91" s="5">
        <v>40</v>
      </c>
      <c r="G91" s="5" t="s">
        <v>206</v>
      </c>
      <c r="H91" s="27">
        <v>45431</v>
      </c>
      <c r="I91" s="27" t="str">
        <f ca="1">IFERROR(__xludf.DUMMYFUNCTION("VLOOKUP(A88, IMPORTRANGE(""https://docs.google.com/spreadsheets/d/1Fa25-N6f79vxX2vKdAVxmi7Dwy5hf34dnRWdXsvIvqw/edit#gid=763219425!"",""A2:K201""),8,0)"),"#N/A")</f>
        <v>#N/A</v>
      </c>
      <c r="J91" s="27" t="s">
        <v>148</v>
      </c>
      <c r="K91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91" s="28">
        <f t="shared" si="1"/>
        <v>5</v>
      </c>
      <c r="M91" s="30">
        <f t="shared" si="2"/>
        <v>2.7777777777777776E-2</v>
      </c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4.25" x14ac:dyDescent="0.2">
      <c r="A92" s="25">
        <f t="shared" si="0"/>
        <v>91</v>
      </c>
      <c r="B92" s="26" t="s">
        <v>358</v>
      </c>
      <c r="C92" s="12" t="s">
        <v>356</v>
      </c>
      <c r="D92" s="13" t="str">
        <f>VLOOKUP(C92,Names!$C$2:$D$54,2,FALSE)</f>
        <v>2. Ocean Diver</v>
      </c>
      <c r="E92" s="5">
        <v>8</v>
      </c>
      <c r="F92" s="5">
        <v>20</v>
      </c>
      <c r="G92" s="5" t="s">
        <v>206</v>
      </c>
      <c r="H92" s="27">
        <v>45431</v>
      </c>
      <c r="I92" s="27" t="str">
        <f ca="1">IFERROR(__xludf.DUMMYFUNCTION("VLOOKUP(A86, IMPORTRANGE(""https://docs.google.com/spreadsheets/d/1Fa25-N6f79vxX2vKdAVxmi7Dwy5hf34dnRWdXsvIvqw/edit#gid=763219425!"",""A2:K201""),8,0)"),"#N/A")</f>
        <v>#N/A</v>
      </c>
      <c r="J92" s="27" t="s">
        <v>148</v>
      </c>
      <c r="K92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92" s="28">
        <f t="shared" si="1"/>
        <v>5</v>
      </c>
      <c r="M92" s="30">
        <f t="shared" si="2"/>
        <v>1.3888888888888888E-2</v>
      </c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4.25" x14ac:dyDescent="0.2">
      <c r="A93" s="25">
        <f t="shared" si="0"/>
        <v>92</v>
      </c>
      <c r="B93" s="26" t="s">
        <v>358</v>
      </c>
      <c r="C93" s="12" t="s">
        <v>356</v>
      </c>
      <c r="D93" s="13" t="str">
        <f>VLOOKUP(C93,Names!$C$2:$D$54,2,FALSE)</f>
        <v>2. Ocean Diver</v>
      </c>
      <c r="E93" s="5">
        <v>10</v>
      </c>
      <c r="F93" s="5">
        <v>40</v>
      </c>
      <c r="G93" s="5" t="s">
        <v>206</v>
      </c>
      <c r="H93" s="27">
        <v>45431</v>
      </c>
      <c r="I93" s="27" t="str">
        <f ca="1">IFERROR(__xludf.DUMMYFUNCTION("VLOOKUP(A87, IMPORTRANGE(""https://docs.google.com/spreadsheets/d/1Fa25-N6f79vxX2vKdAVxmi7Dwy5hf34dnRWdXsvIvqw/edit#gid=763219425!"",""A2:K201""),8,0)"),"#N/A")</f>
        <v>#N/A</v>
      </c>
      <c r="J93" s="27" t="s">
        <v>148</v>
      </c>
      <c r="K93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93" s="28">
        <f t="shared" si="1"/>
        <v>5</v>
      </c>
      <c r="M93" s="30">
        <f t="shared" si="2"/>
        <v>2.7777777777777776E-2</v>
      </c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4.25" x14ac:dyDescent="0.2">
      <c r="A94" s="25">
        <f t="shared" si="0"/>
        <v>93</v>
      </c>
      <c r="B94" s="26" t="s">
        <v>358</v>
      </c>
      <c r="C94" s="12" t="s">
        <v>356</v>
      </c>
      <c r="D94" s="13" t="str">
        <f>VLOOKUP(C94,Names!$C$2:$D$54,2,FALSE)</f>
        <v>2. Ocean Diver</v>
      </c>
      <c r="E94" s="5">
        <v>12</v>
      </c>
      <c r="F94" s="5">
        <v>40</v>
      </c>
      <c r="G94" s="5" t="s">
        <v>206</v>
      </c>
      <c r="H94" s="27">
        <v>45431</v>
      </c>
      <c r="I94" s="27" t="str">
        <f ca="1">IFERROR(__xludf.DUMMYFUNCTION("VLOOKUP(A88, IMPORTRANGE(""https://docs.google.com/spreadsheets/d/1Fa25-N6f79vxX2vKdAVxmi7Dwy5hf34dnRWdXsvIvqw/edit#gid=763219425!"",""A2:K201""),8,0)"),"#N/A")</f>
        <v>#N/A</v>
      </c>
      <c r="J94" s="27" t="s">
        <v>148</v>
      </c>
      <c r="K94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94" s="28">
        <f t="shared" si="1"/>
        <v>5</v>
      </c>
      <c r="M94" s="30">
        <f t="shared" si="2"/>
        <v>2.7777777777777776E-2</v>
      </c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4.25" x14ac:dyDescent="0.2">
      <c r="A95" s="25">
        <f t="shared" si="0"/>
        <v>94</v>
      </c>
      <c r="B95" s="26" t="s">
        <v>328</v>
      </c>
      <c r="C95" s="12" t="s">
        <v>304</v>
      </c>
      <c r="D95" s="13" t="str">
        <f>VLOOKUP(C95,Names!$C$2:$D$54,2,FALSE)</f>
        <v>3. Sports Diver</v>
      </c>
      <c r="E95" s="5">
        <v>21</v>
      </c>
      <c r="F95" s="5">
        <v>66</v>
      </c>
      <c r="G95" s="5" t="s">
        <v>359</v>
      </c>
      <c r="H95" s="27">
        <v>45446</v>
      </c>
      <c r="I95" s="27" t="str">
        <f ca="1">IFERROR(__xludf.DUMMYFUNCTION("VLOOKUP(A95, IMPORTRANGE(""https://docs.google.com/spreadsheets/d/1Fa25-N6f79vxX2vKdAVxmi7Dwy5hf34dnRWdXsvIvqw/edit#gid=763219425!"",""A2:K201""),8,0)"),"#N/A")</f>
        <v>#N/A</v>
      </c>
      <c r="J95" s="27" t="s">
        <v>148</v>
      </c>
      <c r="K9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95" s="28">
        <f t="shared" si="1"/>
        <v>6</v>
      </c>
      <c r="M95" s="30">
        <f t="shared" si="2"/>
        <v>4.583333333333333E-2</v>
      </c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4.25" x14ac:dyDescent="0.2">
      <c r="A96" s="25">
        <f t="shared" si="0"/>
        <v>95</v>
      </c>
      <c r="B96" s="26" t="s">
        <v>328</v>
      </c>
      <c r="C96" s="12" t="s">
        <v>304</v>
      </c>
      <c r="D96" s="13" t="str">
        <f>VLOOKUP(C96,Names!$C$2:$D$54,2,FALSE)</f>
        <v>3. Sports Diver</v>
      </c>
      <c r="E96" s="5">
        <v>36</v>
      </c>
      <c r="F96" s="5">
        <v>31</v>
      </c>
      <c r="G96" s="5" t="s">
        <v>360</v>
      </c>
      <c r="H96" s="27">
        <v>45447</v>
      </c>
      <c r="I96" s="27" t="s">
        <v>365</v>
      </c>
      <c r="J96" s="27" t="s">
        <v>148</v>
      </c>
      <c r="K9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96" s="28">
        <f t="shared" si="1"/>
        <v>6</v>
      </c>
      <c r="M96" s="30">
        <f t="shared" si="2"/>
        <v>2.1527777777777778E-2</v>
      </c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4.25" x14ac:dyDescent="0.2">
      <c r="A97" s="25">
        <f t="shared" si="0"/>
        <v>96</v>
      </c>
      <c r="B97" s="26" t="s">
        <v>328</v>
      </c>
      <c r="C97" s="12" t="s">
        <v>304</v>
      </c>
      <c r="D97" s="13" t="str">
        <f>VLOOKUP(C97,Names!$C$2:$D$54,2,FALSE)</f>
        <v>3. Sports Diver</v>
      </c>
      <c r="E97" s="5">
        <v>9</v>
      </c>
      <c r="F97" s="5">
        <v>61</v>
      </c>
      <c r="G97" s="5" t="s">
        <v>361</v>
      </c>
      <c r="H97" s="27">
        <v>45447</v>
      </c>
      <c r="I97" s="27" t="s">
        <v>365</v>
      </c>
      <c r="J97" s="27" t="s">
        <v>148</v>
      </c>
      <c r="K9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97" s="28">
        <f t="shared" si="1"/>
        <v>6</v>
      </c>
      <c r="M97" s="30">
        <f t="shared" si="2"/>
        <v>4.2361111111111113E-2</v>
      </c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4.25" x14ac:dyDescent="0.2">
      <c r="A98" s="25">
        <f t="shared" si="0"/>
        <v>97</v>
      </c>
      <c r="B98" s="26" t="s">
        <v>328</v>
      </c>
      <c r="C98" s="12" t="s">
        <v>304</v>
      </c>
      <c r="D98" s="13" t="str">
        <f>VLOOKUP(C98,Names!$C$2:$D$54,2,FALSE)</f>
        <v>3. Sports Diver</v>
      </c>
      <c r="E98" s="5">
        <v>17</v>
      </c>
      <c r="F98" s="5">
        <v>55</v>
      </c>
      <c r="G98" s="5" t="s">
        <v>362</v>
      </c>
      <c r="H98" s="27">
        <v>45448</v>
      </c>
      <c r="I98" s="27" t="s">
        <v>365</v>
      </c>
      <c r="J98" s="27" t="s">
        <v>148</v>
      </c>
      <c r="K9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98" s="28">
        <f t="shared" si="1"/>
        <v>6</v>
      </c>
      <c r="M98" s="30">
        <f t="shared" si="2"/>
        <v>3.8194444444444448E-2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4.25" x14ac:dyDescent="0.2">
      <c r="A99" s="25">
        <f t="shared" si="0"/>
        <v>98</v>
      </c>
      <c r="B99" s="26" t="s">
        <v>328</v>
      </c>
      <c r="C99" s="12" t="s">
        <v>304</v>
      </c>
      <c r="D99" s="13" t="str">
        <f>VLOOKUP(C99,Names!$C$2:$D$54,2,FALSE)</f>
        <v>3. Sports Diver</v>
      </c>
      <c r="E99" s="5">
        <v>9</v>
      </c>
      <c r="F99" s="5">
        <v>42</v>
      </c>
      <c r="G99" s="5" t="s">
        <v>363</v>
      </c>
      <c r="H99" s="27">
        <v>45448</v>
      </c>
      <c r="I99" s="27" t="s">
        <v>365</v>
      </c>
      <c r="J99" s="27" t="s">
        <v>148</v>
      </c>
      <c r="K9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99" s="28">
        <f t="shared" si="1"/>
        <v>6</v>
      </c>
      <c r="M99" s="30">
        <f t="shared" si="2"/>
        <v>2.9166666666666667E-2</v>
      </c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4.25" x14ac:dyDescent="0.2">
      <c r="A100" s="25">
        <f t="shared" si="0"/>
        <v>99</v>
      </c>
      <c r="B100" s="26" t="s">
        <v>328</v>
      </c>
      <c r="C100" s="12" t="s">
        <v>304</v>
      </c>
      <c r="D100" s="13" t="str">
        <f>VLOOKUP(C100,Names!$C$2:$D$54,2,FALSE)</f>
        <v>3. Sports Diver</v>
      </c>
      <c r="E100" s="5">
        <v>6</v>
      </c>
      <c r="F100" s="5">
        <v>40</v>
      </c>
      <c r="G100" s="5" t="s">
        <v>364</v>
      </c>
      <c r="H100" s="27">
        <v>45451</v>
      </c>
      <c r="I100" s="27" t="str">
        <f ca="1">IFERROR(__xludf.DUMMYFUNCTION("VLOOKUP(A95, IMPORTRANGE(""https://docs.google.com/spreadsheets/d/1Fa25-N6f79vxX2vKdAVxmi7Dwy5hf34dnRWdXsvIvqw/edit#gid=763219425!"",""A2:K201""),8,0)"),"#N/A")</f>
        <v>#N/A</v>
      </c>
      <c r="J100" s="27" t="s">
        <v>148</v>
      </c>
      <c r="K10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0" s="28">
        <f t="shared" si="1"/>
        <v>6</v>
      </c>
      <c r="M100" s="30">
        <f t="shared" si="2"/>
        <v>2.7777777777777776E-2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4.25" x14ac:dyDescent="0.2">
      <c r="A101" s="25">
        <f t="shared" si="0"/>
        <v>100</v>
      </c>
      <c r="B101" s="26" t="s">
        <v>278</v>
      </c>
      <c r="C101" s="7" t="s">
        <v>291</v>
      </c>
      <c r="D101" s="13" t="str">
        <f>VLOOKUP(C101,Names!$C$2:$D$54,2,FALSE)</f>
        <v>3. Sports Diver</v>
      </c>
      <c r="E101" s="5">
        <v>18</v>
      </c>
      <c r="F101" s="5">
        <v>26</v>
      </c>
      <c r="G101" s="5" t="s">
        <v>359</v>
      </c>
      <c r="H101" s="27">
        <v>45446</v>
      </c>
      <c r="I101" s="27" t="s">
        <v>365</v>
      </c>
      <c r="J101" s="27" t="s">
        <v>148</v>
      </c>
      <c r="K10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1" s="28">
        <f t="shared" si="1"/>
        <v>6</v>
      </c>
      <c r="M101" s="30">
        <f t="shared" si="2"/>
        <v>1.8055555555555554E-2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4.25" x14ac:dyDescent="0.2">
      <c r="A102" s="25">
        <f t="shared" si="0"/>
        <v>101</v>
      </c>
      <c r="B102" s="26" t="s">
        <v>278</v>
      </c>
      <c r="C102" s="7" t="s">
        <v>291</v>
      </c>
      <c r="D102" s="13" t="str">
        <f>VLOOKUP(C102,Names!$C$2:$D$54,2,FALSE)</f>
        <v>3. Sports Diver</v>
      </c>
      <c r="E102" s="5">
        <v>35</v>
      </c>
      <c r="F102" s="5">
        <v>23</v>
      </c>
      <c r="G102" s="5" t="s">
        <v>360</v>
      </c>
      <c r="H102" s="27">
        <v>45447</v>
      </c>
      <c r="I102" s="27" t="s">
        <v>365</v>
      </c>
      <c r="J102" s="27" t="s">
        <v>148</v>
      </c>
      <c r="K10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2" s="28">
        <f t="shared" si="1"/>
        <v>6</v>
      </c>
      <c r="M102" s="30">
        <f t="shared" si="2"/>
        <v>1.5972222222222221E-2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4.25" x14ac:dyDescent="0.2">
      <c r="A103" s="25">
        <f t="shared" si="0"/>
        <v>102</v>
      </c>
      <c r="B103" s="26" t="s">
        <v>278</v>
      </c>
      <c r="C103" s="7" t="s">
        <v>291</v>
      </c>
      <c r="D103" s="13" t="str">
        <f>VLOOKUP(C103,Names!$C$2:$D$54,2,FALSE)</f>
        <v>3. Sports Diver</v>
      </c>
      <c r="E103" s="5">
        <v>10</v>
      </c>
      <c r="F103" s="5">
        <v>47</v>
      </c>
      <c r="G103" s="5" t="s">
        <v>361</v>
      </c>
      <c r="H103" s="27">
        <v>45447</v>
      </c>
      <c r="I103" s="27" t="s">
        <v>365</v>
      </c>
      <c r="J103" s="27" t="s">
        <v>148</v>
      </c>
      <c r="K10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3" s="28">
        <f t="shared" si="1"/>
        <v>6</v>
      </c>
      <c r="M103" s="30">
        <f t="shared" si="2"/>
        <v>3.2638888888888891E-2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4.25" x14ac:dyDescent="0.2">
      <c r="A104" s="25">
        <f t="shared" si="0"/>
        <v>103</v>
      </c>
      <c r="B104" s="26" t="s">
        <v>278</v>
      </c>
      <c r="C104" s="7" t="s">
        <v>291</v>
      </c>
      <c r="D104" s="13" t="str">
        <f>VLOOKUP(C104,Names!$C$2:$D$54,2,FALSE)</f>
        <v>3. Sports Diver</v>
      </c>
      <c r="E104" s="5">
        <v>17</v>
      </c>
      <c r="F104" s="5">
        <v>29</v>
      </c>
      <c r="G104" s="5" t="s">
        <v>362</v>
      </c>
      <c r="H104" s="27">
        <v>45448</v>
      </c>
      <c r="I104" s="27" t="s">
        <v>365</v>
      </c>
      <c r="J104" s="27" t="s">
        <v>148</v>
      </c>
      <c r="K10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4" s="28">
        <f t="shared" si="1"/>
        <v>6</v>
      </c>
      <c r="M104" s="30">
        <f t="shared" si="2"/>
        <v>2.013888888888889E-2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4.25" x14ac:dyDescent="0.2">
      <c r="A105" s="25">
        <f t="shared" si="0"/>
        <v>104</v>
      </c>
      <c r="B105" s="26" t="s">
        <v>278</v>
      </c>
      <c r="C105" s="7" t="s">
        <v>291</v>
      </c>
      <c r="D105" s="13" t="str">
        <f>VLOOKUP(C105,Names!$C$2:$D$54,2,FALSE)</f>
        <v>3. Sports Diver</v>
      </c>
      <c r="E105" s="5">
        <v>8</v>
      </c>
      <c r="F105" s="5">
        <v>48</v>
      </c>
      <c r="G105" s="5" t="s">
        <v>363</v>
      </c>
      <c r="H105" s="27">
        <v>45448</v>
      </c>
      <c r="I105" s="27" t="str">
        <f ca="1">IFERROR(__xludf.DUMMYFUNCTION("VLOOKUP(A105, IMPORTRANGE(""https://docs.google.com/spreadsheets/d/1Fa25-N6f79vxX2vKdAVxmi7Dwy5hf34dnRWdXsvIvqw/edit#gid=763219425!"",""A2:K201""),8,0)"),"#N/A")</f>
        <v>#N/A</v>
      </c>
      <c r="J105" s="27" t="s">
        <v>148</v>
      </c>
      <c r="K10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5" s="28">
        <f t="shared" si="1"/>
        <v>6</v>
      </c>
      <c r="M105" s="30">
        <f t="shared" si="2"/>
        <v>3.3333333333333333E-2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4.25" x14ac:dyDescent="0.2">
      <c r="A106" s="25">
        <f t="shared" si="0"/>
        <v>105</v>
      </c>
      <c r="B106" s="26" t="s">
        <v>345</v>
      </c>
      <c r="C106" s="12" t="s">
        <v>348</v>
      </c>
      <c r="D106" s="13" t="str">
        <f>VLOOKUP(C106,Names!$C$2:$D$54,2,FALSE)</f>
        <v>4. Dive Leader</v>
      </c>
      <c r="E106" s="49">
        <v>8</v>
      </c>
      <c r="F106" s="49">
        <v>60</v>
      </c>
      <c r="G106" s="49" t="s">
        <v>366</v>
      </c>
      <c r="H106" s="50">
        <v>45446</v>
      </c>
      <c r="I106" s="27" t="str">
        <f ca="1">IFERROR(__xludf.DUMMYFUNCTION("VLOOKUP(A106, IMPORTRANGE(""https://docs.google.com/spreadsheets/d/1Fa25-N6f79vxX2vKdAVxmi7Dwy5hf34dnRWdXsvIvqw/edit#gid=763219425!"",""A2:K201""),8,0)"),"#N/A")</f>
        <v>#N/A</v>
      </c>
      <c r="J106" s="27" t="s">
        <v>148</v>
      </c>
      <c r="K10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6" s="28">
        <f t="shared" si="1"/>
        <v>6</v>
      </c>
      <c r="M106" s="30">
        <f t="shared" si="2"/>
        <v>4.1666666666666664E-2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4.25" x14ac:dyDescent="0.2">
      <c r="A107" s="25">
        <f t="shared" si="0"/>
        <v>106</v>
      </c>
      <c r="B107" s="26" t="s">
        <v>345</v>
      </c>
      <c r="C107" s="12" t="s">
        <v>348</v>
      </c>
      <c r="D107" s="13" t="str">
        <f>VLOOKUP(C107,Names!$C$2:$D$54,2,FALSE)</f>
        <v>4. Dive Leader</v>
      </c>
      <c r="E107" s="49">
        <v>8</v>
      </c>
      <c r="F107" s="49">
        <v>60</v>
      </c>
      <c r="G107" s="49" t="s">
        <v>366</v>
      </c>
      <c r="H107" s="50">
        <v>45446</v>
      </c>
      <c r="I107" s="27" t="str">
        <f ca="1">IFERROR(__xludf.DUMMYFUNCTION("VLOOKUP(A107, IMPORTRANGE(""https://docs.google.com/spreadsheets/d/1Fa25-N6f79vxX2vKdAVxmi7Dwy5hf34dnRWdXsvIvqw/edit#gid=763219425!"",""A2:K201""),8,0)"),"#N/A")</f>
        <v>#N/A</v>
      </c>
      <c r="J107" s="27" t="s">
        <v>148</v>
      </c>
      <c r="K10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7" s="28">
        <f t="shared" si="1"/>
        <v>6</v>
      </c>
      <c r="M107" s="30">
        <f t="shared" si="2"/>
        <v>4.1666666666666664E-2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4.25" x14ac:dyDescent="0.2">
      <c r="A108" s="25">
        <f t="shared" si="0"/>
        <v>107</v>
      </c>
      <c r="B108" s="26" t="s">
        <v>345</v>
      </c>
      <c r="C108" s="12" t="s">
        <v>348</v>
      </c>
      <c r="D108" s="13" t="str">
        <f>VLOOKUP(C108,Names!$C$2:$D$54,2,FALSE)</f>
        <v>4. Dive Leader</v>
      </c>
      <c r="E108" s="49">
        <v>9</v>
      </c>
      <c r="F108" s="49">
        <v>50</v>
      </c>
      <c r="G108" s="49" t="s">
        <v>367</v>
      </c>
      <c r="H108" s="50">
        <v>45447</v>
      </c>
      <c r="I108" s="27" t="str">
        <f ca="1">IFERROR(__xludf.DUMMYFUNCTION("VLOOKUP(A108, IMPORTRANGE(""https://docs.google.com/spreadsheets/d/1Fa25-N6f79vxX2vKdAVxmi7Dwy5hf34dnRWdXsvIvqw/edit#gid=763219425!"",""A2:K201""),8,0)"),"#N/A")</f>
        <v>#N/A</v>
      </c>
      <c r="J108" s="27" t="s">
        <v>148</v>
      </c>
      <c r="K10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8" s="28">
        <f t="shared" si="1"/>
        <v>6</v>
      </c>
      <c r="M108" s="30">
        <f t="shared" si="2"/>
        <v>3.4722222222222224E-2</v>
      </c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4.25" x14ac:dyDescent="0.2">
      <c r="A109" s="25">
        <f t="shared" si="0"/>
        <v>108</v>
      </c>
      <c r="B109" s="26" t="s">
        <v>345</v>
      </c>
      <c r="C109" s="12" t="s">
        <v>348</v>
      </c>
      <c r="D109" s="13" t="str">
        <f>VLOOKUP(C109,Names!$C$2:$D$54,2,FALSE)</f>
        <v>4. Dive Leader</v>
      </c>
      <c r="E109" s="49">
        <v>12</v>
      </c>
      <c r="F109" s="49">
        <v>45</v>
      </c>
      <c r="G109" s="49" t="s">
        <v>368</v>
      </c>
      <c r="H109" s="50">
        <v>45447</v>
      </c>
      <c r="I109" s="27" t="str">
        <f ca="1">IFERROR(__xludf.DUMMYFUNCTION("VLOOKUP(A109, IMPORTRANGE(""https://docs.google.com/spreadsheets/d/1Fa25-N6f79vxX2vKdAVxmi7Dwy5hf34dnRWdXsvIvqw/edit#gid=763219425!"",""A2:K201""),8,0)"),"#N/A")</f>
        <v>#N/A</v>
      </c>
      <c r="J109" s="27" t="s">
        <v>148</v>
      </c>
      <c r="K10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09" s="28">
        <f t="shared" si="1"/>
        <v>6</v>
      </c>
      <c r="M109" s="30">
        <f t="shared" si="2"/>
        <v>3.125E-2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4.25" x14ac:dyDescent="0.2">
      <c r="A110" s="25">
        <f t="shared" si="0"/>
        <v>109</v>
      </c>
      <c r="B110" s="26" t="s">
        <v>345</v>
      </c>
      <c r="C110" s="12" t="s">
        <v>348</v>
      </c>
      <c r="D110" s="13" t="str">
        <f>VLOOKUP(C110,Names!$C$2:$D$54,2,FALSE)</f>
        <v>4. Dive Leader</v>
      </c>
      <c r="E110" s="49">
        <v>35</v>
      </c>
      <c r="F110" s="49">
        <v>45</v>
      </c>
      <c r="G110" s="49" t="s">
        <v>369</v>
      </c>
      <c r="H110" s="50">
        <v>45448</v>
      </c>
      <c r="I110" s="27" t="str">
        <f ca="1">IFERROR(__xludf.DUMMYFUNCTION("VLOOKUP(A110, IMPORTRANGE(""https://docs.google.com/spreadsheets/d/1Fa25-N6f79vxX2vKdAVxmi7Dwy5hf34dnRWdXsvIvqw/edit#gid=763219425!"",""A2:K201""),8,0)"),"#N/A")</f>
        <v>#N/A</v>
      </c>
      <c r="J110" s="27" t="s">
        <v>148</v>
      </c>
      <c r="K11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0" s="28">
        <f t="shared" si="1"/>
        <v>6</v>
      </c>
      <c r="M110" s="30">
        <f t="shared" si="2"/>
        <v>3.125E-2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4.25" x14ac:dyDescent="0.2">
      <c r="A111" s="25">
        <f t="shared" si="0"/>
        <v>110</v>
      </c>
      <c r="B111" s="26" t="s">
        <v>345</v>
      </c>
      <c r="C111" s="12" t="s">
        <v>348</v>
      </c>
      <c r="D111" s="13" t="str">
        <f>VLOOKUP(C111,Names!$C$2:$D$54,2,FALSE)</f>
        <v>4. Dive Leader</v>
      </c>
      <c r="E111" s="49">
        <v>30</v>
      </c>
      <c r="F111" s="49">
        <v>40</v>
      </c>
      <c r="G111" s="49" t="s">
        <v>369</v>
      </c>
      <c r="H111" s="50">
        <v>45448</v>
      </c>
      <c r="I111" s="27" t="str">
        <f ca="1">IFERROR(__xludf.DUMMYFUNCTION("VLOOKUP(A111, IMPORTRANGE(""https://docs.google.com/spreadsheets/d/1Fa25-N6f79vxX2vKdAVxmi7Dwy5hf34dnRWdXsvIvqw/edit#gid=763219425!"",""A2:K201""),8,0)"),"#N/A")</f>
        <v>#N/A</v>
      </c>
      <c r="J111" s="27" t="s">
        <v>148</v>
      </c>
      <c r="K11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1" s="28">
        <f t="shared" si="1"/>
        <v>6</v>
      </c>
      <c r="M111" s="30">
        <f t="shared" si="2"/>
        <v>2.7777777777777776E-2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4.25" x14ac:dyDescent="0.2">
      <c r="A112" s="25">
        <f t="shared" si="0"/>
        <v>111</v>
      </c>
      <c r="B112" s="26" t="s">
        <v>345</v>
      </c>
      <c r="C112" s="12" t="s">
        <v>348</v>
      </c>
      <c r="D112" s="13" t="str">
        <f>VLOOKUP(C112,Names!$C$2:$D$54,2,FALSE)</f>
        <v>4. Dive Leader</v>
      </c>
      <c r="E112" s="49">
        <v>35</v>
      </c>
      <c r="F112" s="49">
        <v>40</v>
      </c>
      <c r="G112" s="49" t="s">
        <v>369</v>
      </c>
      <c r="H112" s="50">
        <v>45449</v>
      </c>
      <c r="I112" s="27" t="str">
        <f ca="1">IFERROR(__xludf.DUMMYFUNCTION("VLOOKUP(A112, IMPORTRANGE(""https://docs.google.com/spreadsheets/d/1Fa25-N6f79vxX2vKdAVxmi7Dwy5hf34dnRWdXsvIvqw/edit#gid=763219425!"",""A2:K201""),8,0)"),"#N/A")</f>
        <v>#N/A</v>
      </c>
      <c r="J112" s="27" t="s">
        <v>148</v>
      </c>
      <c r="K11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2" s="28">
        <f t="shared" si="1"/>
        <v>6</v>
      </c>
      <c r="M112" s="30">
        <f t="shared" si="2"/>
        <v>2.7777777777777776E-2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4.25" x14ac:dyDescent="0.2">
      <c r="A113" s="25">
        <f t="shared" si="0"/>
        <v>112</v>
      </c>
      <c r="B113" s="26" t="s">
        <v>345</v>
      </c>
      <c r="C113" s="12" t="s">
        <v>348</v>
      </c>
      <c r="D113" s="13" t="str">
        <f>VLOOKUP(C113,Names!$C$2:$D$54,2,FALSE)</f>
        <v>4. Dive Leader</v>
      </c>
      <c r="E113" s="49">
        <v>30</v>
      </c>
      <c r="F113" s="49">
        <v>45</v>
      </c>
      <c r="G113" s="49" t="s">
        <v>370</v>
      </c>
      <c r="H113" s="50">
        <v>45449</v>
      </c>
      <c r="I113" s="27" t="str">
        <f ca="1">IFERROR(__xludf.DUMMYFUNCTION("VLOOKUP(A113, IMPORTRANGE(""https://docs.google.com/spreadsheets/d/1Fa25-N6f79vxX2vKdAVxmi7Dwy5hf34dnRWdXsvIvqw/edit#gid=763219425!"",""A2:K201""),8,0)"),"#N/A")</f>
        <v>#N/A</v>
      </c>
      <c r="J113" s="27" t="s">
        <v>148</v>
      </c>
      <c r="K11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3" s="28">
        <f t="shared" si="1"/>
        <v>6</v>
      </c>
      <c r="M113" s="30">
        <f t="shared" si="2"/>
        <v>3.125E-2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4.25" x14ac:dyDescent="0.2">
      <c r="A114" s="25">
        <f t="shared" si="0"/>
        <v>113</v>
      </c>
      <c r="B114" s="26" t="s">
        <v>345</v>
      </c>
      <c r="C114" s="12" t="s">
        <v>348</v>
      </c>
      <c r="D114" s="13" t="str">
        <f>VLOOKUP(C114,Names!$C$2:$D$54,2,FALSE)</f>
        <v>4. Dive Leader</v>
      </c>
      <c r="E114" s="49">
        <v>25</v>
      </c>
      <c r="F114" s="49">
        <v>40</v>
      </c>
      <c r="G114" s="49" t="s">
        <v>371</v>
      </c>
      <c r="H114" s="50">
        <v>45450</v>
      </c>
      <c r="I114" s="27" t="str">
        <f ca="1">IFERROR(__xludf.DUMMYFUNCTION("VLOOKUP(A114, IMPORTRANGE(""https://docs.google.com/spreadsheets/d/1Fa25-N6f79vxX2vKdAVxmi7Dwy5hf34dnRWdXsvIvqw/edit#gid=763219425!"",""A2:K201""),8,0)"),"#N/A")</f>
        <v>#N/A</v>
      </c>
      <c r="J114" s="27" t="s">
        <v>148</v>
      </c>
      <c r="K11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4" s="28">
        <f t="shared" si="1"/>
        <v>6</v>
      </c>
      <c r="M114" s="30">
        <f t="shared" si="2"/>
        <v>2.7777777777777776E-2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4.25" x14ac:dyDescent="0.2">
      <c r="A115" s="25">
        <f t="shared" si="0"/>
        <v>114</v>
      </c>
      <c r="B115" s="26" t="s">
        <v>345</v>
      </c>
      <c r="C115" s="12" t="s">
        <v>348</v>
      </c>
      <c r="D115" s="13" t="str">
        <f>VLOOKUP(C115,Names!$C$2:$D$54,2,FALSE)</f>
        <v>4. Dive Leader</v>
      </c>
      <c r="E115" s="49">
        <v>20</v>
      </c>
      <c r="F115" s="49">
        <v>60</v>
      </c>
      <c r="G115" s="49" t="s">
        <v>372</v>
      </c>
      <c r="H115" s="50">
        <v>45450</v>
      </c>
      <c r="I115" s="27" t="str">
        <f ca="1">IFERROR(__xludf.DUMMYFUNCTION("VLOOKUP(A115, IMPORTRANGE(""https://docs.google.com/spreadsheets/d/1Fa25-N6f79vxX2vKdAVxmi7Dwy5hf34dnRWdXsvIvqw/edit#gid=763219425!"",""A2:K201""),8,0)"),"#N/A")</f>
        <v>#N/A</v>
      </c>
      <c r="J115" s="27" t="s">
        <v>148</v>
      </c>
      <c r="K11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5" s="28">
        <f t="shared" si="1"/>
        <v>6</v>
      </c>
      <c r="M115" s="30">
        <f t="shared" si="2"/>
        <v>4.1666666666666664E-2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4.25" x14ac:dyDescent="0.2">
      <c r="A116" s="25">
        <f t="shared" si="0"/>
        <v>115</v>
      </c>
      <c r="B116" s="26" t="s">
        <v>345</v>
      </c>
      <c r="C116" s="12" t="s">
        <v>348</v>
      </c>
      <c r="D116" s="13" t="str">
        <f>VLOOKUP(C116,Names!$C$2:$D$54,2,FALSE)</f>
        <v>4. Dive Leader</v>
      </c>
      <c r="E116" s="49">
        <v>8</v>
      </c>
      <c r="F116" s="49">
        <v>60</v>
      </c>
      <c r="G116" s="49" t="s">
        <v>366</v>
      </c>
      <c r="H116" s="50">
        <v>45452</v>
      </c>
      <c r="I116" s="27" t="str">
        <f ca="1">IFERROR(__xludf.DUMMYFUNCTION("VLOOKUP(A116, IMPORTRANGE(""https://docs.google.com/spreadsheets/d/1Fa25-N6f79vxX2vKdAVxmi7Dwy5hf34dnRWdXsvIvqw/edit#gid=763219425!"",""A2:K201""),8,0)"),"#N/A")</f>
        <v>#N/A</v>
      </c>
      <c r="J116" s="27" t="s">
        <v>148</v>
      </c>
      <c r="K116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6" s="28">
        <f t="shared" si="1"/>
        <v>6</v>
      </c>
      <c r="M116" s="30">
        <f t="shared" si="2"/>
        <v>4.1666666666666664E-2</v>
      </c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4.25" x14ac:dyDescent="0.2">
      <c r="A117" s="25">
        <f t="shared" si="0"/>
        <v>116</v>
      </c>
      <c r="B117" s="26" t="s">
        <v>345</v>
      </c>
      <c r="C117" s="12" t="s">
        <v>348</v>
      </c>
      <c r="D117" s="13" t="str">
        <f>VLOOKUP(C117,Names!$C$2:$D$54,2,FALSE)</f>
        <v>4. Dive Leader</v>
      </c>
      <c r="E117" s="49">
        <v>30</v>
      </c>
      <c r="F117" s="49">
        <v>45</v>
      </c>
      <c r="G117" s="49" t="s">
        <v>370</v>
      </c>
      <c r="H117" s="50">
        <v>45452</v>
      </c>
      <c r="I117" s="27" t="str">
        <f ca="1">IFERROR(__xludf.DUMMYFUNCTION("VLOOKUP(A117, IMPORTRANGE(""https://docs.google.com/spreadsheets/d/1Fa25-N6f79vxX2vKdAVxmi7Dwy5hf34dnRWdXsvIvqw/edit#gid=763219425!"",""A2:K201""),8,0)"),"#N/A")</f>
        <v>#N/A</v>
      </c>
      <c r="J117" s="27" t="s">
        <v>148</v>
      </c>
      <c r="K117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7" s="28">
        <f t="shared" si="1"/>
        <v>6</v>
      </c>
      <c r="M117" s="30">
        <f t="shared" si="2"/>
        <v>3.125E-2</v>
      </c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4.25" x14ac:dyDescent="0.2">
      <c r="A118" s="25">
        <f t="shared" si="0"/>
        <v>117</v>
      </c>
      <c r="B118" s="26" t="s">
        <v>345</v>
      </c>
      <c r="C118" s="12" t="s">
        <v>348</v>
      </c>
      <c r="D118" s="13" t="str">
        <f>VLOOKUP(C118,Names!$C$2:$D$54,2,FALSE)</f>
        <v>4. Dive Leader</v>
      </c>
      <c r="E118" s="49">
        <v>35</v>
      </c>
      <c r="F118" s="49">
        <v>45</v>
      </c>
      <c r="G118" s="49" t="s">
        <v>369</v>
      </c>
      <c r="H118" s="50">
        <v>45453</v>
      </c>
      <c r="I118" s="27" t="str">
        <f ca="1">IFERROR(__xludf.DUMMYFUNCTION("VLOOKUP(A118, IMPORTRANGE(""https://docs.google.com/spreadsheets/d/1Fa25-N6f79vxX2vKdAVxmi7Dwy5hf34dnRWdXsvIvqw/edit#gid=763219425!"",""A2:K201""),8,0)"),"#N/A")</f>
        <v>#N/A</v>
      </c>
      <c r="J118" s="27" t="s">
        <v>148</v>
      </c>
      <c r="K118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8" s="28">
        <f t="shared" si="1"/>
        <v>6</v>
      </c>
      <c r="M118" s="30">
        <f t="shared" si="2"/>
        <v>3.125E-2</v>
      </c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4.25" x14ac:dyDescent="0.2">
      <c r="A119" s="25">
        <f t="shared" si="0"/>
        <v>118</v>
      </c>
      <c r="B119" s="26" t="s">
        <v>345</v>
      </c>
      <c r="C119" s="12" t="s">
        <v>348</v>
      </c>
      <c r="D119" s="13" t="str">
        <f>VLOOKUP(C119,Names!$C$2:$D$54,2,FALSE)</f>
        <v>4. Dive Leader</v>
      </c>
      <c r="E119" s="49">
        <v>35</v>
      </c>
      <c r="F119" s="49">
        <v>40</v>
      </c>
      <c r="G119" s="49" t="s">
        <v>369</v>
      </c>
      <c r="H119" s="50">
        <v>45453</v>
      </c>
      <c r="I119" s="27" t="str">
        <f ca="1">IFERROR(__xludf.DUMMYFUNCTION("VLOOKUP(A119, IMPORTRANGE(""https://docs.google.com/spreadsheets/d/1Fa25-N6f79vxX2vKdAVxmi7Dwy5hf34dnRWdXsvIvqw/edit#gid=763219425!"",""A2:K201""),8,0)"),"#N/A")</f>
        <v>#N/A</v>
      </c>
      <c r="J119" s="27" t="s">
        <v>148</v>
      </c>
      <c r="K119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19" s="28">
        <f t="shared" si="1"/>
        <v>6</v>
      </c>
      <c r="M119" s="30">
        <f t="shared" si="2"/>
        <v>2.7777777777777776E-2</v>
      </c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4.25" x14ac:dyDescent="0.2">
      <c r="A120" s="25">
        <f t="shared" si="0"/>
        <v>119</v>
      </c>
      <c r="B120" s="26" t="s">
        <v>345</v>
      </c>
      <c r="C120" s="12" t="s">
        <v>348</v>
      </c>
      <c r="D120" s="13" t="str">
        <f>VLOOKUP(C120,Names!$C$2:$D$54,2,FALSE)</f>
        <v>4. Dive Leader</v>
      </c>
      <c r="E120" s="49">
        <v>30</v>
      </c>
      <c r="F120" s="49">
        <v>45</v>
      </c>
      <c r="G120" s="49" t="s">
        <v>373</v>
      </c>
      <c r="H120" s="50">
        <v>45454</v>
      </c>
      <c r="I120" s="27" t="str">
        <f ca="1">IFERROR(__xludf.DUMMYFUNCTION("VLOOKUP(A120, IMPORTRANGE(""https://docs.google.com/spreadsheets/d/1Fa25-N6f79vxX2vKdAVxmi7Dwy5hf34dnRWdXsvIvqw/edit#gid=763219425!"",""A2:K201""),8,0)"),"#N/A")</f>
        <v>#N/A</v>
      </c>
      <c r="J120" s="27" t="s">
        <v>148</v>
      </c>
      <c r="K120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0" s="28">
        <f t="shared" si="1"/>
        <v>6</v>
      </c>
      <c r="M120" s="30">
        <f t="shared" si="2"/>
        <v>3.125E-2</v>
      </c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4.25" x14ac:dyDescent="0.2">
      <c r="A121" s="25">
        <f t="shared" si="0"/>
        <v>120</v>
      </c>
      <c r="B121" s="26" t="s">
        <v>345</v>
      </c>
      <c r="C121" s="12" t="s">
        <v>348</v>
      </c>
      <c r="D121" s="13" t="str">
        <f>VLOOKUP(C121,Names!$C$2:$D$54,2,FALSE)</f>
        <v>4. Dive Leader</v>
      </c>
      <c r="E121" s="49">
        <v>12</v>
      </c>
      <c r="F121" s="49">
        <v>40</v>
      </c>
      <c r="G121" s="49" t="s">
        <v>367</v>
      </c>
      <c r="H121" s="50">
        <v>45454</v>
      </c>
      <c r="I121" s="27" t="str">
        <f ca="1">IFERROR(__xludf.DUMMYFUNCTION("VLOOKUP(A121, IMPORTRANGE(""https://docs.google.com/spreadsheets/d/1Fa25-N6f79vxX2vKdAVxmi7Dwy5hf34dnRWdXsvIvqw/edit#gid=763219425!"",""A2:K201""),8,0)"),"#N/A")</f>
        <v>#N/A</v>
      </c>
      <c r="J121" s="27" t="s">
        <v>148</v>
      </c>
      <c r="K121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1" s="28">
        <f t="shared" si="1"/>
        <v>6</v>
      </c>
      <c r="M121" s="30">
        <f t="shared" si="2"/>
        <v>2.7777777777777776E-2</v>
      </c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4.25" x14ac:dyDescent="0.2">
      <c r="A122" s="25">
        <f t="shared" si="0"/>
        <v>121</v>
      </c>
      <c r="B122" s="26" t="s">
        <v>345</v>
      </c>
      <c r="C122" s="12" t="s">
        <v>348</v>
      </c>
      <c r="D122" s="13" t="str">
        <f>VLOOKUP(C122,Names!$C$2:$D$54,2,FALSE)</f>
        <v>4. Dive Leader</v>
      </c>
      <c r="E122" s="49">
        <v>30</v>
      </c>
      <c r="F122" s="49">
        <v>40</v>
      </c>
      <c r="G122" s="49" t="s">
        <v>369</v>
      </c>
      <c r="H122" s="50">
        <v>45455</v>
      </c>
      <c r="I122" s="27" t="str">
        <f ca="1">IFERROR(__xludf.DUMMYFUNCTION("VLOOKUP(A122, IMPORTRANGE(""https://docs.google.com/spreadsheets/d/1Fa25-N6f79vxX2vKdAVxmi7Dwy5hf34dnRWdXsvIvqw/edit#gid=763219425!"",""A2:K201""),8,0)"),"#N/A")</f>
        <v>#N/A</v>
      </c>
      <c r="J122" s="27" t="s">
        <v>148</v>
      </c>
      <c r="K122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2" s="28">
        <f t="shared" si="1"/>
        <v>6</v>
      </c>
      <c r="M122" s="30">
        <f t="shared" si="2"/>
        <v>2.7777777777777776E-2</v>
      </c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4.25" x14ac:dyDescent="0.2">
      <c r="A123" s="25">
        <f t="shared" si="0"/>
        <v>122</v>
      </c>
      <c r="B123" s="26" t="s">
        <v>345</v>
      </c>
      <c r="C123" s="12" t="s">
        <v>348</v>
      </c>
      <c r="D123" s="13" t="str">
        <f>VLOOKUP(C123,Names!$C$2:$D$54,2,FALSE)</f>
        <v>4. Dive Leader</v>
      </c>
      <c r="E123" s="49">
        <v>30</v>
      </c>
      <c r="F123" s="49">
        <v>35</v>
      </c>
      <c r="G123" s="49" t="s">
        <v>369</v>
      </c>
      <c r="H123" s="50">
        <v>45455</v>
      </c>
      <c r="I123" s="27" t="str">
        <f ca="1">IFERROR(__xludf.DUMMYFUNCTION("VLOOKUP(A123, IMPORTRANGE(""https://docs.google.com/spreadsheets/d/1Fa25-N6f79vxX2vKdAVxmi7Dwy5hf34dnRWdXsvIvqw/edit#gid=763219425!"",""A2:K201""),8,0)"),"#N/A")</f>
        <v>#N/A</v>
      </c>
      <c r="J123" s="27" t="s">
        <v>148</v>
      </c>
      <c r="K123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3" s="28">
        <f t="shared" si="1"/>
        <v>6</v>
      </c>
      <c r="M123" s="30">
        <f t="shared" si="2"/>
        <v>2.4305555555555556E-2</v>
      </c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4.25" x14ac:dyDescent="0.2">
      <c r="A124" s="25">
        <f t="shared" si="0"/>
        <v>123</v>
      </c>
      <c r="B124" s="26" t="s">
        <v>345</v>
      </c>
      <c r="C124" s="12" t="s">
        <v>348</v>
      </c>
      <c r="D124" s="13" t="str">
        <f>VLOOKUP(C124,Names!$C$2:$D$54,2,FALSE)</f>
        <v>4. Dive Leader</v>
      </c>
      <c r="E124" s="49">
        <v>10</v>
      </c>
      <c r="F124" s="49">
        <v>45</v>
      </c>
      <c r="G124" s="49" t="s">
        <v>368</v>
      </c>
      <c r="H124" s="50">
        <v>45456</v>
      </c>
      <c r="I124" s="27" t="str">
        <f ca="1">IFERROR(__xludf.DUMMYFUNCTION("VLOOKUP(A124, IMPORTRANGE(""https://docs.google.com/spreadsheets/d/1Fa25-N6f79vxX2vKdAVxmi7Dwy5hf34dnRWdXsvIvqw/edit#gid=763219425!"",""A2:K201""),8,0)"),"#N/A")</f>
        <v>#N/A</v>
      </c>
      <c r="J124" s="27" t="s">
        <v>148</v>
      </c>
      <c r="K124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4" s="28">
        <f t="shared" si="1"/>
        <v>6</v>
      </c>
      <c r="M124" s="30">
        <f t="shared" si="2"/>
        <v>3.125E-2</v>
      </c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4.25" x14ac:dyDescent="0.2">
      <c r="A125" s="25">
        <f t="shared" si="0"/>
        <v>124</v>
      </c>
      <c r="B125" s="26" t="s">
        <v>345</v>
      </c>
      <c r="C125" s="12" t="s">
        <v>348</v>
      </c>
      <c r="D125" s="13" t="str">
        <f>VLOOKUP(C125,Names!$C$2:$D$54,2,FALSE)</f>
        <v>4. Dive Leader</v>
      </c>
      <c r="E125" s="49">
        <v>10</v>
      </c>
      <c r="F125" s="49">
        <v>45</v>
      </c>
      <c r="G125" s="49" t="s">
        <v>374</v>
      </c>
      <c r="H125" s="50">
        <v>45456</v>
      </c>
      <c r="I125" s="27" t="str">
        <f ca="1">IFERROR(__xludf.DUMMYFUNCTION("VLOOKUP(A125, IMPORTRANGE(""https://docs.google.com/spreadsheets/d/1Fa25-N6f79vxX2vKdAVxmi7Dwy5hf34dnRWdXsvIvqw/edit#gid=763219425!"",""A2:K201""),8,0)"),"#N/A")</f>
        <v>#N/A</v>
      </c>
      <c r="J125" s="27" t="s">
        <v>148</v>
      </c>
      <c r="K125" s="27" t="str">
        <f ca="1">IFERROR(__xludf.DUMMYFUNCTION("VLOOKUP(A19, IMPORTRANGE(""https://docs.google.com/spreadsheets/d/1Fa25-N6f79vxX2vKdAVxmi7Dwy5hf34dnRWdXsvIvqw/edit#gid=763219425!"",""A2:K201""),10,0)"),"Other-non-UK")</f>
        <v>Other-non-UK</v>
      </c>
      <c r="L125" s="28">
        <f t="shared" si="1"/>
        <v>6</v>
      </c>
      <c r="M125" s="30">
        <f t="shared" si="2"/>
        <v>3.125E-2</v>
      </c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5" x14ac:dyDescent="0.25">
      <c r="A126" s="25">
        <f t="shared" si="0"/>
        <v>125</v>
      </c>
      <c r="B126" s="26" t="s">
        <v>328</v>
      </c>
      <c r="C126" s="12" t="s">
        <v>304</v>
      </c>
      <c r="D126" s="13" t="str">
        <f>VLOOKUP(C126,Names!$C$2:$D$54,2,FALSE)</f>
        <v>3. Sports Diver</v>
      </c>
      <c r="E126" s="53">
        <v>20.6</v>
      </c>
      <c r="F126" s="53">
        <v>85</v>
      </c>
      <c r="G126" s="53" t="s">
        <v>171</v>
      </c>
      <c r="H126" s="54">
        <v>45463</v>
      </c>
      <c r="I126" s="27" t="str">
        <f ca="1">IFERROR(__xludf.DUMMYFUNCTION("VLOOKUP(A126, IMPORTRANGE(""https://docs.google.com/spreadsheets/d/1Fa25-N6f79vxX2vKdAVxmi7Dwy5hf34dnRWdXsvIvqw/edit#gid=763219425!"",""A2:K201""),8,0)"),"#N/A")</f>
        <v>#N/A</v>
      </c>
      <c r="J126" s="27" t="s">
        <v>266</v>
      </c>
      <c r="K126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126" s="28">
        <f t="shared" si="1"/>
        <v>6</v>
      </c>
      <c r="M126" s="30">
        <f t="shared" si="2"/>
        <v>5.9027777777777776E-2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5" x14ac:dyDescent="0.25">
      <c r="A127" s="25">
        <f t="shared" si="0"/>
        <v>126</v>
      </c>
      <c r="B127" s="26" t="s">
        <v>328</v>
      </c>
      <c r="C127" s="12" t="s">
        <v>304</v>
      </c>
      <c r="D127" s="13" t="str">
        <f>VLOOKUP(C127,Names!$C$2:$D$54,2,FALSE)</f>
        <v>3. Sports Diver</v>
      </c>
      <c r="E127" s="53">
        <v>34.9</v>
      </c>
      <c r="F127" s="53">
        <v>71</v>
      </c>
      <c r="G127" s="53" t="s">
        <v>171</v>
      </c>
      <c r="H127" s="54">
        <v>45463</v>
      </c>
      <c r="I127" s="27" t="str">
        <f ca="1">IFERROR(__xludf.DUMMYFUNCTION("VLOOKUP(A127, IMPORTRANGE(""https://docs.google.com/spreadsheets/d/1Fa25-N6f79vxX2vKdAVxmi7Dwy5hf34dnRWdXsvIvqw/edit#gid=763219425!"",""A2:K201""),8,0)"),"#N/A")</f>
        <v>#N/A</v>
      </c>
      <c r="J127" s="27" t="s">
        <v>266</v>
      </c>
      <c r="K127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127" s="28">
        <f t="shared" si="1"/>
        <v>6</v>
      </c>
      <c r="M127" s="30">
        <f t="shared" si="2"/>
        <v>4.9305555555555554E-2</v>
      </c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5" x14ac:dyDescent="0.25">
      <c r="A128" s="25">
        <f t="shared" si="0"/>
        <v>127</v>
      </c>
      <c r="B128" s="26" t="s">
        <v>328</v>
      </c>
      <c r="C128" s="12" t="s">
        <v>304</v>
      </c>
      <c r="D128" s="13" t="str">
        <f>VLOOKUP(C128,Names!$C$2:$D$54,2,FALSE)</f>
        <v>3. Sports Diver</v>
      </c>
      <c r="E128" s="53">
        <v>9.4</v>
      </c>
      <c r="F128" s="53">
        <v>28</v>
      </c>
      <c r="G128" s="53" t="s">
        <v>206</v>
      </c>
      <c r="H128" s="54">
        <v>45470</v>
      </c>
      <c r="I128" s="27" t="str">
        <f ca="1">IFERROR(__xludf.DUMMYFUNCTION("VLOOKUP(A128, IMPORTRANGE(""https://docs.google.com/spreadsheets/d/1Fa25-N6f79vxX2vKdAVxmi7Dwy5hf34dnRWdXsvIvqw/edit#gid=763219425!"",""A2:K201""),8,0)"),"#N/A")</f>
        <v>#N/A</v>
      </c>
      <c r="J128" s="27" t="s">
        <v>148</v>
      </c>
      <c r="K128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128" s="28">
        <f t="shared" si="1"/>
        <v>6</v>
      </c>
      <c r="M128" s="30">
        <f t="shared" si="2"/>
        <v>1.9444444444444445E-2</v>
      </c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5" x14ac:dyDescent="0.25">
      <c r="A129" s="25">
        <f t="shared" si="0"/>
        <v>128</v>
      </c>
      <c r="B129" s="26" t="s">
        <v>328</v>
      </c>
      <c r="C129" s="12" t="s">
        <v>304</v>
      </c>
      <c r="D129" s="13" t="str">
        <f>VLOOKUP(C129,Names!$C$2:$D$54,2,FALSE)</f>
        <v>3. Sports Diver</v>
      </c>
      <c r="E129" s="53">
        <v>9</v>
      </c>
      <c r="F129" s="53">
        <v>37</v>
      </c>
      <c r="G129" s="53" t="s">
        <v>206</v>
      </c>
      <c r="H129" s="54">
        <v>45470</v>
      </c>
      <c r="I129" s="27" t="str">
        <f ca="1">IFERROR(__xludf.DUMMYFUNCTION("VLOOKUP(A129, IMPORTRANGE(""https://docs.google.com/spreadsheets/d/1Fa25-N6f79vxX2vKdAVxmi7Dwy5hf34dnRWdXsvIvqw/edit#gid=763219425!"",""A2:K201""),8,0)"),"#N/A")</f>
        <v>#N/A</v>
      </c>
      <c r="J129" s="27" t="s">
        <v>148</v>
      </c>
      <c r="K129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129" s="28">
        <f t="shared" si="1"/>
        <v>6</v>
      </c>
      <c r="M129" s="30">
        <f t="shared" si="2"/>
        <v>2.5694444444444443E-2</v>
      </c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5" x14ac:dyDescent="0.25">
      <c r="A130" s="25">
        <f t="shared" si="0"/>
        <v>129</v>
      </c>
      <c r="B130" s="26" t="s">
        <v>328</v>
      </c>
      <c r="C130" s="12" t="s">
        <v>304</v>
      </c>
      <c r="D130" s="13" t="str">
        <f>VLOOKUP(C130,Names!$C$2:$D$54,2,FALSE)</f>
        <v>3. Sports Diver</v>
      </c>
      <c r="E130" s="53">
        <v>10.3</v>
      </c>
      <c r="F130" s="53">
        <v>26</v>
      </c>
      <c r="G130" s="53" t="s">
        <v>206</v>
      </c>
      <c r="H130" s="54">
        <v>45470</v>
      </c>
      <c r="I130" s="27" t="str">
        <f ca="1">IFERROR(__xludf.DUMMYFUNCTION("VLOOKUP(A130, IMPORTRANGE(""https://docs.google.com/spreadsheets/d/1Fa25-N6f79vxX2vKdAVxmi7Dwy5hf34dnRWdXsvIvqw/edit#gid=763219425!"",""A2:K201""),8,0)"),"#N/A")</f>
        <v>#N/A</v>
      </c>
      <c r="J130" s="27" t="s">
        <v>148</v>
      </c>
      <c r="K130" s="27" t="str">
        <f ca="1">IFERROR(__xludf.DUMMYFUNCTION("VLOOKUP(A41, IMPORTRANGE(""https://docs.google.com/spreadsheets/d/1Fa25-N6f79vxX2vKdAVxmi7Dwy5hf34dnRWdXsvIvqw/edit#gid=763219425!"",""A2:K201""),10,0)"),"Branch-UK")</f>
        <v>Branch-UK</v>
      </c>
      <c r="L130" s="28">
        <f t="shared" si="1"/>
        <v>6</v>
      </c>
      <c r="M130" s="30">
        <f t="shared" si="2"/>
        <v>1.8055555555555554E-2</v>
      </c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4.25" x14ac:dyDescent="0.2">
      <c r="A131" s="25">
        <f t="shared" si="0"/>
        <v>130</v>
      </c>
      <c r="B131" s="26" t="str">
        <f ca="1">IFERROR(__xludf.DUMMYFUNCTION("VLOOKUP(A131, IMPORTRANGE(""https://docs.google.com/spreadsheets/d/1Fa25-N6f79vxX2vKdAVxmi7Dwy5hf34dnRWdXsvIvqw/edit#gid=763219425!"",""A2:K201""),3,0)"),"#N/A")</f>
        <v>#N/A</v>
      </c>
      <c r="C131" s="12" t="str">
        <f ca="1">IFERROR(__xludf.DUMMYFUNCTION("index(SPLIT(B131, "" ""), 0, 3)"),"#N/A")</f>
        <v>#N/A</v>
      </c>
      <c r="D131" s="13" t="e">
        <f ca="1">VLOOKUP(C131,Names!$C$2:$D$54,2,FALSE)</f>
        <v>#N/A</v>
      </c>
      <c r="E131" s="5" t="str">
        <f ca="1">IFERROR(__xludf.DUMMYFUNCTION("VLOOKUP(A131, IMPORTRANGE(""https://docs.google.com/spreadsheets/d/1Fa25-N6f79vxX2vKdAVxmi7Dwy5hf34dnRWdXsvIvqw/edit#gid=763219425!"",""A2:K201""),4,0)"),"#N/A")</f>
        <v>#N/A</v>
      </c>
      <c r="F131" s="5" t="str">
        <f ca="1">IFERROR(__xludf.DUMMYFUNCTION("VLOOKUP(A131, IMPORTRANGE(""https://docs.google.com/spreadsheets/d/1Fa25-N6f79vxX2vKdAVxmi7Dwy5hf34dnRWdXsvIvqw/edit#gid=763219425!"",""A2:K201""),5,0)"),"#N/A")</f>
        <v>#N/A</v>
      </c>
      <c r="G131" s="5" t="str">
        <f ca="1">IFERROR(__xludf.DUMMYFUNCTION("VLOOKUP(A131, IMPORTRANGE(""https://docs.google.com/spreadsheets/d/1Fa25-N6f79vxX2vKdAVxmi7Dwy5hf34dnRWdXsvIvqw/edit#gid=763219425!"",""A2:K201""),6,0)"),"#N/A")</f>
        <v>#N/A</v>
      </c>
      <c r="H131" s="27" t="str">
        <f ca="1">IFERROR(__xludf.DUMMYFUNCTION("VLOOKUP(A131, IMPORTRANGE(""https://docs.google.com/spreadsheets/d/1Fa25-N6f79vxX2vKdAVxmi7Dwy5hf34dnRWdXsvIvqw/edit#gid=763219425!"",""A2:K201""),7,0)"),"#N/A")</f>
        <v>#N/A</v>
      </c>
      <c r="I131" s="27" t="str">
        <f ca="1">IFERROR(__xludf.DUMMYFUNCTION("VLOOKUP(A131, IMPORTRANGE(""https://docs.google.com/spreadsheets/d/1Fa25-N6f79vxX2vKdAVxmi7Dwy5hf34dnRWdXsvIvqw/edit#gid=763219425!"",""A2:K201""),8,0)"),"#N/A")</f>
        <v>#N/A</v>
      </c>
      <c r="J131" s="27" t="str">
        <f ca="1">IFERROR(__xludf.DUMMYFUNCTION("VLOOKUP(A131, IMPORTRANGE(""https://docs.google.com/spreadsheets/d/1Fa25-N6f79vxX2vKdAVxmi7Dwy5hf34dnRWdXsvIvqw/edit#gid=763219425!"",""A2:K201""),9,0)"),"#N/A")</f>
        <v>#N/A</v>
      </c>
      <c r="K131" s="27" t="str">
        <f ca="1">IFERROR(__xludf.DUMMYFUNCTION("VLOOKUP(A131, IMPORTRANGE(""https://docs.google.com/spreadsheets/d/1Fa25-N6f79vxX2vKdAVxmi7Dwy5hf34dnRWdXsvIvqw/edit#gid=763219425!"",""A2:K201""),10,0)"),"#N/A")</f>
        <v>#N/A</v>
      </c>
      <c r="L131" s="28" t="e">
        <f t="shared" ca="1" si="1"/>
        <v>#VALUE!</v>
      </c>
      <c r="M131" s="30" t="e">
        <f t="shared" ca="1" si="2"/>
        <v>#VALUE!</v>
      </c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4.25" x14ac:dyDescent="0.2">
      <c r="A132" s="25">
        <f t="shared" si="0"/>
        <v>131</v>
      </c>
      <c r="B132" s="26" t="str">
        <f ca="1">IFERROR(__xludf.DUMMYFUNCTION("VLOOKUP(A132, IMPORTRANGE(""https://docs.google.com/spreadsheets/d/1Fa25-N6f79vxX2vKdAVxmi7Dwy5hf34dnRWdXsvIvqw/edit#gid=763219425!"",""A2:K201""),3,0)"),"#N/A")</f>
        <v>#N/A</v>
      </c>
      <c r="C132" s="12" t="str">
        <f ca="1">IFERROR(__xludf.DUMMYFUNCTION("index(SPLIT(B132, "" ""), 0, 3)"),"#N/A")</f>
        <v>#N/A</v>
      </c>
      <c r="D132" s="13" t="e">
        <f ca="1">VLOOKUP(C132,Names!$C$2:$D$54,2,FALSE)</f>
        <v>#N/A</v>
      </c>
      <c r="E132" s="5" t="str">
        <f ca="1">IFERROR(__xludf.DUMMYFUNCTION("VLOOKUP(A132, IMPORTRANGE(""https://docs.google.com/spreadsheets/d/1Fa25-N6f79vxX2vKdAVxmi7Dwy5hf34dnRWdXsvIvqw/edit#gid=763219425!"",""A2:K201""),4,0)"),"#N/A")</f>
        <v>#N/A</v>
      </c>
      <c r="F132" s="5" t="str">
        <f ca="1">IFERROR(__xludf.DUMMYFUNCTION("VLOOKUP(A132, IMPORTRANGE(""https://docs.google.com/spreadsheets/d/1Fa25-N6f79vxX2vKdAVxmi7Dwy5hf34dnRWdXsvIvqw/edit#gid=763219425!"",""A2:K201""),5,0)"),"#N/A")</f>
        <v>#N/A</v>
      </c>
      <c r="G132" s="5" t="str">
        <f ca="1">IFERROR(__xludf.DUMMYFUNCTION("VLOOKUP(A132, IMPORTRANGE(""https://docs.google.com/spreadsheets/d/1Fa25-N6f79vxX2vKdAVxmi7Dwy5hf34dnRWdXsvIvqw/edit#gid=763219425!"",""A2:K201""),6,0)"),"#N/A")</f>
        <v>#N/A</v>
      </c>
      <c r="H132" s="27" t="str">
        <f ca="1">IFERROR(__xludf.DUMMYFUNCTION("VLOOKUP(A132, IMPORTRANGE(""https://docs.google.com/spreadsheets/d/1Fa25-N6f79vxX2vKdAVxmi7Dwy5hf34dnRWdXsvIvqw/edit#gid=763219425!"",""A2:K201""),7,0)"),"#N/A")</f>
        <v>#N/A</v>
      </c>
      <c r="I132" s="27" t="str">
        <f ca="1">IFERROR(__xludf.DUMMYFUNCTION("VLOOKUP(A132, IMPORTRANGE(""https://docs.google.com/spreadsheets/d/1Fa25-N6f79vxX2vKdAVxmi7Dwy5hf34dnRWdXsvIvqw/edit#gid=763219425!"",""A2:K201""),8,0)"),"#N/A")</f>
        <v>#N/A</v>
      </c>
      <c r="J132" s="27" t="str">
        <f ca="1">IFERROR(__xludf.DUMMYFUNCTION("VLOOKUP(A132, IMPORTRANGE(""https://docs.google.com/spreadsheets/d/1Fa25-N6f79vxX2vKdAVxmi7Dwy5hf34dnRWdXsvIvqw/edit#gid=763219425!"",""A2:K201""),9,0)"),"#N/A")</f>
        <v>#N/A</v>
      </c>
      <c r="K132" s="27" t="str">
        <f ca="1">IFERROR(__xludf.DUMMYFUNCTION("VLOOKUP(A132, IMPORTRANGE(""https://docs.google.com/spreadsheets/d/1Fa25-N6f79vxX2vKdAVxmi7Dwy5hf34dnRWdXsvIvqw/edit#gid=763219425!"",""A2:K201""),10,0)"),"#N/A")</f>
        <v>#N/A</v>
      </c>
      <c r="L132" s="28" t="e">
        <f t="shared" ca="1" si="1"/>
        <v>#VALUE!</v>
      </c>
      <c r="M132" s="30" t="e">
        <f t="shared" ca="1" si="2"/>
        <v>#VALUE!</v>
      </c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4.25" x14ac:dyDescent="0.2">
      <c r="A133" s="25">
        <f t="shared" si="0"/>
        <v>132</v>
      </c>
      <c r="B133" s="26" t="str">
        <f ca="1">IFERROR(__xludf.DUMMYFUNCTION("VLOOKUP(A133, IMPORTRANGE(""https://docs.google.com/spreadsheets/d/1Fa25-N6f79vxX2vKdAVxmi7Dwy5hf34dnRWdXsvIvqw/edit#gid=763219425!"",""A2:K201""),3,0)"),"#N/A")</f>
        <v>#N/A</v>
      </c>
      <c r="C133" s="12" t="str">
        <f ca="1">IFERROR(__xludf.DUMMYFUNCTION("index(SPLIT(B133, "" ""), 0, 3)"),"#N/A")</f>
        <v>#N/A</v>
      </c>
      <c r="D133" s="13" t="e">
        <f ca="1">VLOOKUP(C133,Names!$C$2:$D$54,2,FALSE)</f>
        <v>#N/A</v>
      </c>
      <c r="E133" s="5" t="str">
        <f ca="1">IFERROR(__xludf.DUMMYFUNCTION("VLOOKUP(A133, IMPORTRANGE(""https://docs.google.com/spreadsheets/d/1Fa25-N6f79vxX2vKdAVxmi7Dwy5hf34dnRWdXsvIvqw/edit#gid=763219425!"",""A2:K201""),4,0)"),"#N/A")</f>
        <v>#N/A</v>
      </c>
      <c r="F133" s="5" t="str">
        <f ca="1">IFERROR(__xludf.DUMMYFUNCTION("VLOOKUP(A133, IMPORTRANGE(""https://docs.google.com/spreadsheets/d/1Fa25-N6f79vxX2vKdAVxmi7Dwy5hf34dnRWdXsvIvqw/edit#gid=763219425!"",""A2:K201""),5,0)"),"#N/A")</f>
        <v>#N/A</v>
      </c>
      <c r="G133" s="5" t="str">
        <f ca="1">IFERROR(__xludf.DUMMYFUNCTION("VLOOKUP(A133, IMPORTRANGE(""https://docs.google.com/spreadsheets/d/1Fa25-N6f79vxX2vKdAVxmi7Dwy5hf34dnRWdXsvIvqw/edit#gid=763219425!"",""A2:K201""),6,0)"),"#N/A")</f>
        <v>#N/A</v>
      </c>
      <c r="H133" s="27" t="str">
        <f ca="1">IFERROR(__xludf.DUMMYFUNCTION("VLOOKUP(A133, IMPORTRANGE(""https://docs.google.com/spreadsheets/d/1Fa25-N6f79vxX2vKdAVxmi7Dwy5hf34dnRWdXsvIvqw/edit#gid=763219425!"",""A2:K201""),7,0)"),"#N/A")</f>
        <v>#N/A</v>
      </c>
      <c r="I133" s="27" t="str">
        <f ca="1">IFERROR(__xludf.DUMMYFUNCTION("VLOOKUP(A133, IMPORTRANGE(""https://docs.google.com/spreadsheets/d/1Fa25-N6f79vxX2vKdAVxmi7Dwy5hf34dnRWdXsvIvqw/edit#gid=763219425!"",""A2:K201""),8,0)"),"#N/A")</f>
        <v>#N/A</v>
      </c>
      <c r="J133" s="27" t="str">
        <f ca="1">IFERROR(__xludf.DUMMYFUNCTION("VLOOKUP(A133, IMPORTRANGE(""https://docs.google.com/spreadsheets/d/1Fa25-N6f79vxX2vKdAVxmi7Dwy5hf34dnRWdXsvIvqw/edit#gid=763219425!"",""A2:K201""),9,0)"),"#N/A")</f>
        <v>#N/A</v>
      </c>
      <c r="K133" s="27" t="str">
        <f ca="1">IFERROR(__xludf.DUMMYFUNCTION("VLOOKUP(A133, IMPORTRANGE(""https://docs.google.com/spreadsheets/d/1Fa25-N6f79vxX2vKdAVxmi7Dwy5hf34dnRWdXsvIvqw/edit#gid=763219425!"",""A2:K201""),10,0)"),"#N/A")</f>
        <v>#N/A</v>
      </c>
      <c r="L133" s="28" t="e">
        <f t="shared" ca="1" si="1"/>
        <v>#VALUE!</v>
      </c>
      <c r="M133" s="30" t="e">
        <f t="shared" ca="1" si="2"/>
        <v>#VALUE!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4.25" x14ac:dyDescent="0.2">
      <c r="A134" s="25">
        <f t="shared" si="0"/>
        <v>133</v>
      </c>
      <c r="B134" s="26" t="str">
        <f ca="1">IFERROR(__xludf.DUMMYFUNCTION("VLOOKUP(A134, IMPORTRANGE(""https://docs.google.com/spreadsheets/d/1Fa25-N6f79vxX2vKdAVxmi7Dwy5hf34dnRWdXsvIvqw/edit#gid=763219425!"",""A2:K201""),3,0)"),"#N/A")</f>
        <v>#N/A</v>
      </c>
      <c r="C134" s="12" t="str">
        <f ca="1">IFERROR(__xludf.DUMMYFUNCTION("index(SPLIT(B134, "" ""), 0, 3)"),"#N/A")</f>
        <v>#N/A</v>
      </c>
      <c r="D134" s="13" t="e">
        <f ca="1">VLOOKUP(C134,Names!$C$2:$D$54,2,FALSE)</f>
        <v>#N/A</v>
      </c>
      <c r="E134" s="5" t="str">
        <f ca="1">IFERROR(__xludf.DUMMYFUNCTION("VLOOKUP(A134, IMPORTRANGE(""https://docs.google.com/spreadsheets/d/1Fa25-N6f79vxX2vKdAVxmi7Dwy5hf34dnRWdXsvIvqw/edit#gid=763219425!"",""A2:K201""),4,0)"),"#N/A")</f>
        <v>#N/A</v>
      </c>
      <c r="F134" s="5" t="str">
        <f ca="1">IFERROR(__xludf.DUMMYFUNCTION("VLOOKUP(A134, IMPORTRANGE(""https://docs.google.com/spreadsheets/d/1Fa25-N6f79vxX2vKdAVxmi7Dwy5hf34dnRWdXsvIvqw/edit#gid=763219425!"",""A2:K201""),5,0)"),"#N/A")</f>
        <v>#N/A</v>
      </c>
      <c r="G134" s="5" t="str">
        <f ca="1">IFERROR(__xludf.DUMMYFUNCTION("VLOOKUP(A134, IMPORTRANGE(""https://docs.google.com/spreadsheets/d/1Fa25-N6f79vxX2vKdAVxmi7Dwy5hf34dnRWdXsvIvqw/edit#gid=763219425!"",""A2:K201""),6,0)"),"#N/A")</f>
        <v>#N/A</v>
      </c>
      <c r="H134" s="27" t="str">
        <f ca="1">IFERROR(__xludf.DUMMYFUNCTION("VLOOKUP(A134, IMPORTRANGE(""https://docs.google.com/spreadsheets/d/1Fa25-N6f79vxX2vKdAVxmi7Dwy5hf34dnRWdXsvIvqw/edit#gid=763219425!"",""A2:K201""),7,0)"),"#N/A")</f>
        <v>#N/A</v>
      </c>
      <c r="I134" s="27" t="str">
        <f ca="1">IFERROR(__xludf.DUMMYFUNCTION("VLOOKUP(A134, IMPORTRANGE(""https://docs.google.com/spreadsheets/d/1Fa25-N6f79vxX2vKdAVxmi7Dwy5hf34dnRWdXsvIvqw/edit#gid=763219425!"",""A2:K201""),8,0)"),"#N/A")</f>
        <v>#N/A</v>
      </c>
      <c r="J134" s="27" t="str">
        <f ca="1">IFERROR(__xludf.DUMMYFUNCTION("VLOOKUP(A134, IMPORTRANGE(""https://docs.google.com/spreadsheets/d/1Fa25-N6f79vxX2vKdAVxmi7Dwy5hf34dnRWdXsvIvqw/edit#gid=763219425!"",""A2:K201""),9,0)"),"#N/A")</f>
        <v>#N/A</v>
      </c>
      <c r="K134" s="27" t="str">
        <f ca="1">IFERROR(__xludf.DUMMYFUNCTION("VLOOKUP(A134, IMPORTRANGE(""https://docs.google.com/spreadsheets/d/1Fa25-N6f79vxX2vKdAVxmi7Dwy5hf34dnRWdXsvIvqw/edit#gid=763219425!"",""A2:K201""),10,0)"),"#N/A")</f>
        <v>#N/A</v>
      </c>
      <c r="L134" s="28" t="e">
        <f t="shared" ca="1" si="1"/>
        <v>#VALUE!</v>
      </c>
      <c r="M134" s="30" t="e">
        <f t="shared" ca="1" si="2"/>
        <v>#VALUE!</v>
      </c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4.25" x14ac:dyDescent="0.2">
      <c r="A135" s="25">
        <f t="shared" si="0"/>
        <v>134</v>
      </c>
      <c r="B135" s="26" t="str">
        <f ca="1">IFERROR(__xludf.DUMMYFUNCTION("VLOOKUP(A135, IMPORTRANGE(""https://docs.google.com/spreadsheets/d/1Fa25-N6f79vxX2vKdAVxmi7Dwy5hf34dnRWdXsvIvqw/edit#gid=763219425!"",""A2:K201""),3,0)"),"#N/A")</f>
        <v>#N/A</v>
      </c>
      <c r="C135" s="12" t="str">
        <f ca="1">IFERROR(__xludf.DUMMYFUNCTION("index(SPLIT(B135, "" ""), 0, 3)"),"#N/A")</f>
        <v>#N/A</v>
      </c>
      <c r="D135" s="13" t="e">
        <f ca="1">VLOOKUP(C135,Names!$C$2:$D$54,2,FALSE)</f>
        <v>#N/A</v>
      </c>
      <c r="E135" s="5" t="str">
        <f ca="1">IFERROR(__xludf.DUMMYFUNCTION("VLOOKUP(A135, IMPORTRANGE(""https://docs.google.com/spreadsheets/d/1Fa25-N6f79vxX2vKdAVxmi7Dwy5hf34dnRWdXsvIvqw/edit#gid=763219425!"",""A2:K201""),4,0)"),"#N/A")</f>
        <v>#N/A</v>
      </c>
      <c r="F135" s="5" t="str">
        <f ca="1">IFERROR(__xludf.DUMMYFUNCTION("VLOOKUP(A135, IMPORTRANGE(""https://docs.google.com/spreadsheets/d/1Fa25-N6f79vxX2vKdAVxmi7Dwy5hf34dnRWdXsvIvqw/edit#gid=763219425!"",""A2:K201""),5,0)"),"#N/A")</f>
        <v>#N/A</v>
      </c>
      <c r="G135" s="5" t="str">
        <f ca="1">IFERROR(__xludf.DUMMYFUNCTION("VLOOKUP(A135, IMPORTRANGE(""https://docs.google.com/spreadsheets/d/1Fa25-N6f79vxX2vKdAVxmi7Dwy5hf34dnRWdXsvIvqw/edit#gid=763219425!"",""A2:K201""),6,0)"),"#N/A")</f>
        <v>#N/A</v>
      </c>
      <c r="H135" s="27" t="str">
        <f ca="1">IFERROR(__xludf.DUMMYFUNCTION("VLOOKUP(A135, IMPORTRANGE(""https://docs.google.com/spreadsheets/d/1Fa25-N6f79vxX2vKdAVxmi7Dwy5hf34dnRWdXsvIvqw/edit#gid=763219425!"",""A2:K201""),7,0)"),"#N/A")</f>
        <v>#N/A</v>
      </c>
      <c r="I135" s="27" t="str">
        <f ca="1">IFERROR(__xludf.DUMMYFUNCTION("VLOOKUP(A135, IMPORTRANGE(""https://docs.google.com/spreadsheets/d/1Fa25-N6f79vxX2vKdAVxmi7Dwy5hf34dnRWdXsvIvqw/edit#gid=763219425!"",""A2:K201""),8,0)"),"#N/A")</f>
        <v>#N/A</v>
      </c>
      <c r="J135" s="27" t="str">
        <f ca="1">IFERROR(__xludf.DUMMYFUNCTION("VLOOKUP(A135, IMPORTRANGE(""https://docs.google.com/spreadsheets/d/1Fa25-N6f79vxX2vKdAVxmi7Dwy5hf34dnRWdXsvIvqw/edit#gid=763219425!"",""A2:K201""),9,0)"),"#N/A")</f>
        <v>#N/A</v>
      </c>
      <c r="K135" s="27" t="str">
        <f ca="1">IFERROR(__xludf.DUMMYFUNCTION("VLOOKUP(A135, IMPORTRANGE(""https://docs.google.com/spreadsheets/d/1Fa25-N6f79vxX2vKdAVxmi7Dwy5hf34dnRWdXsvIvqw/edit#gid=763219425!"",""A2:K201""),10,0)"),"#N/A")</f>
        <v>#N/A</v>
      </c>
      <c r="L135" s="28" t="e">
        <f t="shared" ca="1" si="1"/>
        <v>#VALUE!</v>
      </c>
      <c r="M135" s="30" t="e">
        <f t="shared" ca="1" si="2"/>
        <v>#VALUE!</v>
      </c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4.25" x14ac:dyDescent="0.2">
      <c r="A136" s="25">
        <f t="shared" si="0"/>
        <v>135</v>
      </c>
      <c r="B136" s="26" t="str">
        <f ca="1">IFERROR(__xludf.DUMMYFUNCTION("VLOOKUP(A136, IMPORTRANGE(""https://docs.google.com/spreadsheets/d/1Fa25-N6f79vxX2vKdAVxmi7Dwy5hf34dnRWdXsvIvqw/edit#gid=763219425!"",""A2:K201""),3,0)"),"#N/A")</f>
        <v>#N/A</v>
      </c>
      <c r="C136" s="12" t="str">
        <f ca="1">IFERROR(__xludf.DUMMYFUNCTION("index(SPLIT(B136, "" ""), 0, 3)"),"#N/A")</f>
        <v>#N/A</v>
      </c>
      <c r="D136" s="13" t="e">
        <f ca="1">VLOOKUP(C136,Names!$C$2:$D$54,2,FALSE)</f>
        <v>#N/A</v>
      </c>
      <c r="E136" s="5" t="str">
        <f ca="1">IFERROR(__xludf.DUMMYFUNCTION("VLOOKUP(A136, IMPORTRANGE(""https://docs.google.com/spreadsheets/d/1Fa25-N6f79vxX2vKdAVxmi7Dwy5hf34dnRWdXsvIvqw/edit#gid=763219425!"",""A2:K201""),4,0)"),"#N/A")</f>
        <v>#N/A</v>
      </c>
      <c r="F136" s="5" t="str">
        <f ca="1">IFERROR(__xludf.DUMMYFUNCTION("VLOOKUP(A136, IMPORTRANGE(""https://docs.google.com/spreadsheets/d/1Fa25-N6f79vxX2vKdAVxmi7Dwy5hf34dnRWdXsvIvqw/edit#gid=763219425!"",""A2:K201""),5,0)"),"#N/A")</f>
        <v>#N/A</v>
      </c>
      <c r="G136" s="5" t="str">
        <f ca="1">IFERROR(__xludf.DUMMYFUNCTION("VLOOKUP(A136, IMPORTRANGE(""https://docs.google.com/spreadsheets/d/1Fa25-N6f79vxX2vKdAVxmi7Dwy5hf34dnRWdXsvIvqw/edit#gid=763219425!"",""A2:K201""),6,0)"),"#N/A")</f>
        <v>#N/A</v>
      </c>
      <c r="H136" s="27" t="str">
        <f ca="1">IFERROR(__xludf.DUMMYFUNCTION("VLOOKUP(A136, IMPORTRANGE(""https://docs.google.com/spreadsheets/d/1Fa25-N6f79vxX2vKdAVxmi7Dwy5hf34dnRWdXsvIvqw/edit#gid=763219425!"",""A2:K201""),7,0)"),"#N/A")</f>
        <v>#N/A</v>
      </c>
      <c r="I136" s="27" t="str">
        <f ca="1">IFERROR(__xludf.DUMMYFUNCTION("VLOOKUP(A136, IMPORTRANGE(""https://docs.google.com/spreadsheets/d/1Fa25-N6f79vxX2vKdAVxmi7Dwy5hf34dnRWdXsvIvqw/edit#gid=763219425!"",""A2:K201""),8,0)"),"#N/A")</f>
        <v>#N/A</v>
      </c>
      <c r="J136" s="27" t="str">
        <f ca="1">IFERROR(__xludf.DUMMYFUNCTION("VLOOKUP(A136, IMPORTRANGE(""https://docs.google.com/spreadsheets/d/1Fa25-N6f79vxX2vKdAVxmi7Dwy5hf34dnRWdXsvIvqw/edit#gid=763219425!"",""A2:K201""),9,0)"),"#N/A")</f>
        <v>#N/A</v>
      </c>
      <c r="K136" s="27" t="str">
        <f ca="1">IFERROR(__xludf.DUMMYFUNCTION("VLOOKUP(A136, IMPORTRANGE(""https://docs.google.com/spreadsheets/d/1Fa25-N6f79vxX2vKdAVxmi7Dwy5hf34dnRWdXsvIvqw/edit#gid=763219425!"",""A2:K201""),10,0)"),"#N/A")</f>
        <v>#N/A</v>
      </c>
      <c r="L136" s="28" t="e">
        <f t="shared" ca="1" si="1"/>
        <v>#VALUE!</v>
      </c>
      <c r="M136" s="30" t="e">
        <f t="shared" ca="1" si="2"/>
        <v>#VALUE!</v>
      </c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4.25" x14ac:dyDescent="0.2">
      <c r="A137" s="25">
        <f t="shared" si="0"/>
        <v>136</v>
      </c>
      <c r="B137" s="26" t="str">
        <f ca="1">IFERROR(__xludf.DUMMYFUNCTION("VLOOKUP(A137, IMPORTRANGE(""https://docs.google.com/spreadsheets/d/1Fa25-N6f79vxX2vKdAVxmi7Dwy5hf34dnRWdXsvIvqw/edit#gid=763219425!"",""A2:K201""),3,0)"),"#N/A")</f>
        <v>#N/A</v>
      </c>
      <c r="C137" s="12" t="str">
        <f ca="1">IFERROR(__xludf.DUMMYFUNCTION("index(SPLIT(B137, "" ""), 0, 3)"),"#N/A")</f>
        <v>#N/A</v>
      </c>
      <c r="D137" s="13" t="e">
        <f ca="1">VLOOKUP(C137,Names!$C$2:$D$54,2,FALSE)</f>
        <v>#N/A</v>
      </c>
      <c r="E137" s="5" t="str">
        <f ca="1">IFERROR(__xludf.DUMMYFUNCTION("VLOOKUP(A137, IMPORTRANGE(""https://docs.google.com/spreadsheets/d/1Fa25-N6f79vxX2vKdAVxmi7Dwy5hf34dnRWdXsvIvqw/edit#gid=763219425!"",""A2:K201""),4,0)"),"#N/A")</f>
        <v>#N/A</v>
      </c>
      <c r="F137" s="5" t="str">
        <f ca="1">IFERROR(__xludf.DUMMYFUNCTION("VLOOKUP(A137, IMPORTRANGE(""https://docs.google.com/spreadsheets/d/1Fa25-N6f79vxX2vKdAVxmi7Dwy5hf34dnRWdXsvIvqw/edit#gid=763219425!"",""A2:K201""),5,0)"),"#N/A")</f>
        <v>#N/A</v>
      </c>
      <c r="G137" s="5" t="str">
        <f ca="1">IFERROR(__xludf.DUMMYFUNCTION("VLOOKUP(A137, IMPORTRANGE(""https://docs.google.com/spreadsheets/d/1Fa25-N6f79vxX2vKdAVxmi7Dwy5hf34dnRWdXsvIvqw/edit#gid=763219425!"",""A2:K201""),6,0)"),"#N/A")</f>
        <v>#N/A</v>
      </c>
      <c r="H137" s="27" t="str">
        <f ca="1">IFERROR(__xludf.DUMMYFUNCTION("VLOOKUP(A137, IMPORTRANGE(""https://docs.google.com/spreadsheets/d/1Fa25-N6f79vxX2vKdAVxmi7Dwy5hf34dnRWdXsvIvqw/edit#gid=763219425!"",""A2:K201""),7,0)"),"#N/A")</f>
        <v>#N/A</v>
      </c>
      <c r="I137" s="27" t="str">
        <f ca="1">IFERROR(__xludf.DUMMYFUNCTION("VLOOKUP(A137, IMPORTRANGE(""https://docs.google.com/spreadsheets/d/1Fa25-N6f79vxX2vKdAVxmi7Dwy5hf34dnRWdXsvIvqw/edit#gid=763219425!"",""A2:K201""),8,0)"),"#N/A")</f>
        <v>#N/A</v>
      </c>
      <c r="J137" s="27" t="str">
        <f ca="1">IFERROR(__xludf.DUMMYFUNCTION("VLOOKUP(A137, IMPORTRANGE(""https://docs.google.com/spreadsheets/d/1Fa25-N6f79vxX2vKdAVxmi7Dwy5hf34dnRWdXsvIvqw/edit#gid=763219425!"",""A2:K201""),9,0)"),"#N/A")</f>
        <v>#N/A</v>
      </c>
      <c r="K137" s="27" t="str">
        <f ca="1">IFERROR(__xludf.DUMMYFUNCTION("VLOOKUP(A137, IMPORTRANGE(""https://docs.google.com/spreadsheets/d/1Fa25-N6f79vxX2vKdAVxmi7Dwy5hf34dnRWdXsvIvqw/edit#gid=763219425!"",""A2:K201""),10,0)"),"#N/A")</f>
        <v>#N/A</v>
      </c>
      <c r="L137" s="28" t="e">
        <f t="shared" ca="1" si="1"/>
        <v>#VALUE!</v>
      </c>
      <c r="M137" s="30" t="e">
        <f t="shared" ca="1" si="2"/>
        <v>#VALUE!</v>
      </c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4.25" x14ac:dyDescent="0.2">
      <c r="A138" s="25">
        <f t="shared" si="0"/>
        <v>137</v>
      </c>
      <c r="B138" s="26" t="str">
        <f ca="1">IFERROR(__xludf.DUMMYFUNCTION("VLOOKUP(A138, IMPORTRANGE(""https://docs.google.com/spreadsheets/d/1Fa25-N6f79vxX2vKdAVxmi7Dwy5hf34dnRWdXsvIvqw/edit#gid=763219425!"",""A2:K201""),3,0)"),"#N/A")</f>
        <v>#N/A</v>
      </c>
      <c r="C138" s="12" t="str">
        <f ca="1">IFERROR(__xludf.DUMMYFUNCTION("index(SPLIT(B138, "" ""), 0, 3)"),"#N/A")</f>
        <v>#N/A</v>
      </c>
      <c r="D138" s="13" t="e">
        <f ca="1">VLOOKUP(C138,Names!$C$2:$D$54,2,FALSE)</f>
        <v>#N/A</v>
      </c>
      <c r="E138" s="5" t="str">
        <f ca="1">IFERROR(__xludf.DUMMYFUNCTION("VLOOKUP(A138, IMPORTRANGE(""https://docs.google.com/spreadsheets/d/1Fa25-N6f79vxX2vKdAVxmi7Dwy5hf34dnRWdXsvIvqw/edit#gid=763219425!"",""A2:K201""),4,0)"),"#N/A")</f>
        <v>#N/A</v>
      </c>
      <c r="F138" s="5" t="str">
        <f ca="1">IFERROR(__xludf.DUMMYFUNCTION("VLOOKUP(A138, IMPORTRANGE(""https://docs.google.com/spreadsheets/d/1Fa25-N6f79vxX2vKdAVxmi7Dwy5hf34dnRWdXsvIvqw/edit#gid=763219425!"",""A2:K201""),5,0)"),"#N/A")</f>
        <v>#N/A</v>
      </c>
      <c r="G138" s="5" t="str">
        <f ca="1">IFERROR(__xludf.DUMMYFUNCTION("VLOOKUP(A138, IMPORTRANGE(""https://docs.google.com/spreadsheets/d/1Fa25-N6f79vxX2vKdAVxmi7Dwy5hf34dnRWdXsvIvqw/edit#gid=763219425!"",""A2:K201""),6,0)"),"#N/A")</f>
        <v>#N/A</v>
      </c>
      <c r="H138" s="27" t="str">
        <f ca="1">IFERROR(__xludf.DUMMYFUNCTION("VLOOKUP(A138, IMPORTRANGE(""https://docs.google.com/spreadsheets/d/1Fa25-N6f79vxX2vKdAVxmi7Dwy5hf34dnRWdXsvIvqw/edit#gid=763219425!"",""A2:K201""),7,0)"),"#N/A")</f>
        <v>#N/A</v>
      </c>
      <c r="I138" s="27" t="str">
        <f ca="1">IFERROR(__xludf.DUMMYFUNCTION("VLOOKUP(A138, IMPORTRANGE(""https://docs.google.com/spreadsheets/d/1Fa25-N6f79vxX2vKdAVxmi7Dwy5hf34dnRWdXsvIvqw/edit#gid=763219425!"",""A2:K201""),8,0)"),"#N/A")</f>
        <v>#N/A</v>
      </c>
      <c r="J138" s="27" t="str">
        <f ca="1">IFERROR(__xludf.DUMMYFUNCTION("VLOOKUP(A138, IMPORTRANGE(""https://docs.google.com/spreadsheets/d/1Fa25-N6f79vxX2vKdAVxmi7Dwy5hf34dnRWdXsvIvqw/edit#gid=763219425!"",""A2:K201""),9,0)"),"#N/A")</f>
        <v>#N/A</v>
      </c>
      <c r="K138" s="27" t="str">
        <f ca="1">IFERROR(__xludf.DUMMYFUNCTION("VLOOKUP(A138, IMPORTRANGE(""https://docs.google.com/spreadsheets/d/1Fa25-N6f79vxX2vKdAVxmi7Dwy5hf34dnRWdXsvIvqw/edit#gid=763219425!"",""A2:K201""),10,0)"),"#N/A")</f>
        <v>#N/A</v>
      </c>
      <c r="L138" s="28" t="e">
        <f t="shared" ca="1" si="1"/>
        <v>#VALUE!</v>
      </c>
      <c r="M138" s="30" t="e">
        <f t="shared" ca="1" si="2"/>
        <v>#VALUE!</v>
      </c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4.25" x14ac:dyDescent="0.2">
      <c r="A139" s="25">
        <f t="shared" si="0"/>
        <v>138</v>
      </c>
      <c r="B139" s="26" t="str">
        <f ca="1">IFERROR(__xludf.DUMMYFUNCTION("VLOOKUP(A139, IMPORTRANGE(""https://docs.google.com/spreadsheets/d/1Fa25-N6f79vxX2vKdAVxmi7Dwy5hf34dnRWdXsvIvqw/edit#gid=763219425!"",""A2:K201""),3,0)"),"#N/A")</f>
        <v>#N/A</v>
      </c>
      <c r="C139" s="12" t="str">
        <f ca="1">IFERROR(__xludf.DUMMYFUNCTION("index(SPLIT(B139, "" ""), 0, 3)"),"#N/A")</f>
        <v>#N/A</v>
      </c>
      <c r="D139" s="13" t="e">
        <f ca="1">VLOOKUP(C139,Names!$C$2:$D$54,2,FALSE)</f>
        <v>#N/A</v>
      </c>
      <c r="E139" s="5" t="str">
        <f ca="1">IFERROR(__xludf.DUMMYFUNCTION("VLOOKUP(A139, IMPORTRANGE(""https://docs.google.com/spreadsheets/d/1Fa25-N6f79vxX2vKdAVxmi7Dwy5hf34dnRWdXsvIvqw/edit#gid=763219425!"",""A2:K201""),4,0)"),"#N/A")</f>
        <v>#N/A</v>
      </c>
      <c r="F139" s="5" t="str">
        <f ca="1">IFERROR(__xludf.DUMMYFUNCTION("VLOOKUP(A139, IMPORTRANGE(""https://docs.google.com/spreadsheets/d/1Fa25-N6f79vxX2vKdAVxmi7Dwy5hf34dnRWdXsvIvqw/edit#gid=763219425!"",""A2:K201""),5,0)"),"#N/A")</f>
        <v>#N/A</v>
      </c>
      <c r="G139" s="5" t="str">
        <f ca="1">IFERROR(__xludf.DUMMYFUNCTION("VLOOKUP(A139, IMPORTRANGE(""https://docs.google.com/spreadsheets/d/1Fa25-N6f79vxX2vKdAVxmi7Dwy5hf34dnRWdXsvIvqw/edit#gid=763219425!"",""A2:K201""),6,0)"),"#N/A")</f>
        <v>#N/A</v>
      </c>
      <c r="H139" s="27" t="str">
        <f ca="1">IFERROR(__xludf.DUMMYFUNCTION("VLOOKUP(A139, IMPORTRANGE(""https://docs.google.com/spreadsheets/d/1Fa25-N6f79vxX2vKdAVxmi7Dwy5hf34dnRWdXsvIvqw/edit#gid=763219425!"",""A2:K201""),7,0)"),"#N/A")</f>
        <v>#N/A</v>
      </c>
      <c r="I139" s="27" t="str">
        <f ca="1">IFERROR(__xludf.DUMMYFUNCTION("VLOOKUP(A139, IMPORTRANGE(""https://docs.google.com/spreadsheets/d/1Fa25-N6f79vxX2vKdAVxmi7Dwy5hf34dnRWdXsvIvqw/edit#gid=763219425!"",""A2:K201""),8,0)"),"#N/A")</f>
        <v>#N/A</v>
      </c>
      <c r="J139" s="27" t="str">
        <f ca="1">IFERROR(__xludf.DUMMYFUNCTION("VLOOKUP(A139, IMPORTRANGE(""https://docs.google.com/spreadsheets/d/1Fa25-N6f79vxX2vKdAVxmi7Dwy5hf34dnRWdXsvIvqw/edit#gid=763219425!"",""A2:K201""),9,0)"),"#N/A")</f>
        <v>#N/A</v>
      </c>
      <c r="K139" s="27" t="str">
        <f ca="1">IFERROR(__xludf.DUMMYFUNCTION("VLOOKUP(A139, IMPORTRANGE(""https://docs.google.com/spreadsheets/d/1Fa25-N6f79vxX2vKdAVxmi7Dwy5hf34dnRWdXsvIvqw/edit#gid=763219425!"",""A2:K201""),10,0)"),"#N/A")</f>
        <v>#N/A</v>
      </c>
      <c r="L139" s="28" t="e">
        <f t="shared" ca="1" si="1"/>
        <v>#VALUE!</v>
      </c>
      <c r="M139" s="30" t="e">
        <f t="shared" ca="1" si="2"/>
        <v>#VALUE!</v>
      </c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4.25" x14ac:dyDescent="0.2">
      <c r="A140" s="25">
        <f t="shared" si="0"/>
        <v>139</v>
      </c>
      <c r="B140" s="26" t="str">
        <f ca="1">IFERROR(__xludf.DUMMYFUNCTION("VLOOKUP(A140, IMPORTRANGE(""https://docs.google.com/spreadsheets/d/1Fa25-N6f79vxX2vKdAVxmi7Dwy5hf34dnRWdXsvIvqw/edit#gid=763219425!"",""A2:K201""),3,0)"),"#N/A")</f>
        <v>#N/A</v>
      </c>
      <c r="C140" s="12" t="str">
        <f ca="1">IFERROR(__xludf.DUMMYFUNCTION("index(SPLIT(B140, "" ""), 0, 3)"),"#N/A")</f>
        <v>#N/A</v>
      </c>
      <c r="D140" s="13" t="e">
        <f ca="1">VLOOKUP(C140,Names!$C$2:$D$54,2,FALSE)</f>
        <v>#N/A</v>
      </c>
      <c r="E140" s="5" t="str">
        <f ca="1">IFERROR(__xludf.DUMMYFUNCTION("VLOOKUP(A140, IMPORTRANGE(""https://docs.google.com/spreadsheets/d/1Fa25-N6f79vxX2vKdAVxmi7Dwy5hf34dnRWdXsvIvqw/edit#gid=763219425!"",""A2:K201""),4,0)"),"#N/A")</f>
        <v>#N/A</v>
      </c>
      <c r="F140" s="5" t="str">
        <f ca="1">IFERROR(__xludf.DUMMYFUNCTION("VLOOKUP(A140, IMPORTRANGE(""https://docs.google.com/spreadsheets/d/1Fa25-N6f79vxX2vKdAVxmi7Dwy5hf34dnRWdXsvIvqw/edit#gid=763219425!"",""A2:K201""),5,0)"),"#N/A")</f>
        <v>#N/A</v>
      </c>
      <c r="G140" s="5" t="str">
        <f ca="1">IFERROR(__xludf.DUMMYFUNCTION("VLOOKUP(A140, IMPORTRANGE(""https://docs.google.com/spreadsheets/d/1Fa25-N6f79vxX2vKdAVxmi7Dwy5hf34dnRWdXsvIvqw/edit#gid=763219425!"",""A2:K201""),6,0)"),"#N/A")</f>
        <v>#N/A</v>
      </c>
      <c r="H140" s="27" t="str">
        <f ca="1">IFERROR(__xludf.DUMMYFUNCTION("VLOOKUP(A140, IMPORTRANGE(""https://docs.google.com/spreadsheets/d/1Fa25-N6f79vxX2vKdAVxmi7Dwy5hf34dnRWdXsvIvqw/edit#gid=763219425!"",""A2:K201""),7,0)"),"#N/A")</f>
        <v>#N/A</v>
      </c>
      <c r="I140" s="27" t="str">
        <f ca="1">IFERROR(__xludf.DUMMYFUNCTION("VLOOKUP(A140, IMPORTRANGE(""https://docs.google.com/spreadsheets/d/1Fa25-N6f79vxX2vKdAVxmi7Dwy5hf34dnRWdXsvIvqw/edit#gid=763219425!"",""A2:K201""),8,0)"),"#N/A")</f>
        <v>#N/A</v>
      </c>
      <c r="J140" s="27" t="str">
        <f ca="1">IFERROR(__xludf.DUMMYFUNCTION("VLOOKUP(A140, IMPORTRANGE(""https://docs.google.com/spreadsheets/d/1Fa25-N6f79vxX2vKdAVxmi7Dwy5hf34dnRWdXsvIvqw/edit#gid=763219425!"",""A2:K201""),9,0)"),"#N/A")</f>
        <v>#N/A</v>
      </c>
      <c r="K140" s="27" t="str">
        <f ca="1">IFERROR(__xludf.DUMMYFUNCTION("VLOOKUP(A140, IMPORTRANGE(""https://docs.google.com/spreadsheets/d/1Fa25-N6f79vxX2vKdAVxmi7Dwy5hf34dnRWdXsvIvqw/edit#gid=763219425!"",""A2:K201""),10,0)"),"#N/A")</f>
        <v>#N/A</v>
      </c>
      <c r="L140" s="28" t="e">
        <f t="shared" ca="1" si="1"/>
        <v>#VALUE!</v>
      </c>
      <c r="M140" s="30" t="e">
        <f t="shared" ca="1" si="2"/>
        <v>#VALUE!</v>
      </c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4.25" x14ac:dyDescent="0.2">
      <c r="A141" s="25">
        <f t="shared" si="0"/>
        <v>140</v>
      </c>
      <c r="B141" s="26" t="str">
        <f ca="1">IFERROR(__xludf.DUMMYFUNCTION("VLOOKUP(A141, IMPORTRANGE(""https://docs.google.com/spreadsheets/d/1Fa25-N6f79vxX2vKdAVxmi7Dwy5hf34dnRWdXsvIvqw/edit#gid=763219425!"",""A2:K201""),3,0)"),"#N/A")</f>
        <v>#N/A</v>
      </c>
      <c r="C141" s="12" t="str">
        <f ca="1">IFERROR(__xludf.DUMMYFUNCTION("index(SPLIT(B141, "" ""), 0, 3)"),"#N/A")</f>
        <v>#N/A</v>
      </c>
      <c r="D141" s="13" t="e">
        <f ca="1">VLOOKUP(C141,Names!$C$2:$D$54,2,FALSE)</f>
        <v>#N/A</v>
      </c>
      <c r="E141" s="5" t="str">
        <f ca="1">IFERROR(__xludf.DUMMYFUNCTION("VLOOKUP(A141, IMPORTRANGE(""https://docs.google.com/spreadsheets/d/1Fa25-N6f79vxX2vKdAVxmi7Dwy5hf34dnRWdXsvIvqw/edit#gid=763219425!"",""A2:K201""),4,0)"),"#N/A")</f>
        <v>#N/A</v>
      </c>
      <c r="F141" s="5" t="str">
        <f ca="1">IFERROR(__xludf.DUMMYFUNCTION("VLOOKUP(A141, IMPORTRANGE(""https://docs.google.com/spreadsheets/d/1Fa25-N6f79vxX2vKdAVxmi7Dwy5hf34dnRWdXsvIvqw/edit#gid=763219425!"",""A2:K201""),5,0)"),"#N/A")</f>
        <v>#N/A</v>
      </c>
      <c r="G141" s="5" t="str">
        <f ca="1">IFERROR(__xludf.DUMMYFUNCTION("VLOOKUP(A141, IMPORTRANGE(""https://docs.google.com/spreadsheets/d/1Fa25-N6f79vxX2vKdAVxmi7Dwy5hf34dnRWdXsvIvqw/edit#gid=763219425!"",""A2:K201""),6,0)"),"#N/A")</f>
        <v>#N/A</v>
      </c>
      <c r="H141" s="27" t="str">
        <f ca="1">IFERROR(__xludf.DUMMYFUNCTION("VLOOKUP(A141, IMPORTRANGE(""https://docs.google.com/spreadsheets/d/1Fa25-N6f79vxX2vKdAVxmi7Dwy5hf34dnRWdXsvIvqw/edit#gid=763219425!"",""A2:K201""),7,0)"),"#N/A")</f>
        <v>#N/A</v>
      </c>
      <c r="I141" s="27" t="str">
        <f ca="1">IFERROR(__xludf.DUMMYFUNCTION("VLOOKUP(A141, IMPORTRANGE(""https://docs.google.com/spreadsheets/d/1Fa25-N6f79vxX2vKdAVxmi7Dwy5hf34dnRWdXsvIvqw/edit#gid=763219425!"",""A2:K201""),8,0)"),"#N/A")</f>
        <v>#N/A</v>
      </c>
      <c r="J141" s="27" t="str">
        <f ca="1">IFERROR(__xludf.DUMMYFUNCTION("VLOOKUP(A141, IMPORTRANGE(""https://docs.google.com/spreadsheets/d/1Fa25-N6f79vxX2vKdAVxmi7Dwy5hf34dnRWdXsvIvqw/edit#gid=763219425!"",""A2:K201""),9,0)"),"#N/A")</f>
        <v>#N/A</v>
      </c>
      <c r="K141" s="27" t="str">
        <f ca="1">IFERROR(__xludf.DUMMYFUNCTION("VLOOKUP(A141, IMPORTRANGE(""https://docs.google.com/spreadsheets/d/1Fa25-N6f79vxX2vKdAVxmi7Dwy5hf34dnRWdXsvIvqw/edit#gid=763219425!"",""A2:K201""),10,0)"),"#N/A")</f>
        <v>#N/A</v>
      </c>
      <c r="L141" s="28" t="e">
        <f t="shared" ca="1" si="1"/>
        <v>#VALUE!</v>
      </c>
      <c r="M141" s="30" t="e">
        <f t="shared" ca="1" si="2"/>
        <v>#VALUE!</v>
      </c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4.25" x14ac:dyDescent="0.2">
      <c r="A142" s="25">
        <f t="shared" si="0"/>
        <v>141</v>
      </c>
      <c r="B142" s="26" t="str">
        <f ca="1">IFERROR(__xludf.DUMMYFUNCTION("VLOOKUP(A142, IMPORTRANGE(""https://docs.google.com/spreadsheets/d/1Fa25-N6f79vxX2vKdAVxmi7Dwy5hf34dnRWdXsvIvqw/edit#gid=763219425!"",""A2:K201""),3,0)"),"#N/A")</f>
        <v>#N/A</v>
      </c>
      <c r="C142" s="12" t="str">
        <f ca="1">IFERROR(__xludf.DUMMYFUNCTION("index(SPLIT(B142, "" ""), 0, 3)"),"#N/A")</f>
        <v>#N/A</v>
      </c>
      <c r="D142" s="13" t="e">
        <f ca="1">VLOOKUP(C142,Names!$C$2:$D$54,2,FALSE)</f>
        <v>#N/A</v>
      </c>
      <c r="E142" s="5" t="str">
        <f ca="1">IFERROR(__xludf.DUMMYFUNCTION("VLOOKUP(A142, IMPORTRANGE(""https://docs.google.com/spreadsheets/d/1Fa25-N6f79vxX2vKdAVxmi7Dwy5hf34dnRWdXsvIvqw/edit#gid=763219425!"",""A2:K201""),4,0)"),"#N/A")</f>
        <v>#N/A</v>
      </c>
      <c r="F142" s="5" t="str">
        <f ca="1">IFERROR(__xludf.DUMMYFUNCTION("VLOOKUP(A142, IMPORTRANGE(""https://docs.google.com/spreadsheets/d/1Fa25-N6f79vxX2vKdAVxmi7Dwy5hf34dnRWdXsvIvqw/edit#gid=763219425!"",""A2:K201""),5,0)"),"#N/A")</f>
        <v>#N/A</v>
      </c>
      <c r="G142" s="5" t="str">
        <f ca="1">IFERROR(__xludf.DUMMYFUNCTION("VLOOKUP(A142, IMPORTRANGE(""https://docs.google.com/spreadsheets/d/1Fa25-N6f79vxX2vKdAVxmi7Dwy5hf34dnRWdXsvIvqw/edit#gid=763219425!"",""A2:K201""),6,0)"),"#N/A")</f>
        <v>#N/A</v>
      </c>
      <c r="H142" s="27" t="str">
        <f ca="1">IFERROR(__xludf.DUMMYFUNCTION("VLOOKUP(A142, IMPORTRANGE(""https://docs.google.com/spreadsheets/d/1Fa25-N6f79vxX2vKdAVxmi7Dwy5hf34dnRWdXsvIvqw/edit#gid=763219425!"",""A2:K201""),7,0)"),"#N/A")</f>
        <v>#N/A</v>
      </c>
      <c r="I142" s="27" t="str">
        <f ca="1">IFERROR(__xludf.DUMMYFUNCTION("VLOOKUP(A142, IMPORTRANGE(""https://docs.google.com/spreadsheets/d/1Fa25-N6f79vxX2vKdAVxmi7Dwy5hf34dnRWdXsvIvqw/edit#gid=763219425!"",""A2:K201""),8,0)"),"#N/A")</f>
        <v>#N/A</v>
      </c>
      <c r="J142" s="27" t="str">
        <f ca="1">IFERROR(__xludf.DUMMYFUNCTION("VLOOKUP(A142, IMPORTRANGE(""https://docs.google.com/spreadsheets/d/1Fa25-N6f79vxX2vKdAVxmi7Dwy5hf34dnRWdXsvIvqw/edit#gid=763219425!"",""A2:K201""),9,0)"),"#N/A")</f>
        <v>#N/A</v>
      </c>
      <c r="K142" s="27" t="str">
        <f ca="1">IFERROR(__xludf.DUMMYFUNCTION("VLOOKUP(A142, IMPORTRANGE(""https://docs.google.com/spreadsheets/d/1Fa25-N6f79vxX2vKdAVxmi7Dwy5hf34dnRWdXsvIvqw/edit#gid=763219425!"",""A2:K201""),10,0)"),"#N/A")</f>
        <v>#N/A</v>
      </c>
      <c r="L142" s="28" t="e">
        <f t="shared" ca="1" si="1"/>
        <v>#VALUE!</v>
      </c>
      <c r="M142" s="30" t="e">
        <f t="shared" ca="1" si="2"/>
        <v>#VALUE!</v>
      </c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4.25" x14ac:dyDescent="0.2">
      <c r="A143" s="25">
        <f t="shared" si="0"/>
        <v>142</v>
      </c>
      <c r="B143" s="26" t="str">
        <f ca="1">IFERROR(__xludf.DUMMYFUNCTION("VLOOKUP(A143, IMPORTRANGE(""https://docs.google.com/spreadsheets/d/1Fa25-N6f79vxX2vKdAVxmi7Dwy5hf34dnRWdXsvIvqw/edit#gid=763219425!"",""A2:K201""),3,0)"),"#N/A")</f>
        <v>#N/A</v>
      </c>
      <c r="C143" s="12" t="str">
        <f ca="1">IFERROR(__xludf.DUMMYFUNCTION("index(SPLIT(B143, "" ""), 0, 3)"),"#N/A")</f>
        <v>#N/A</v>
      </c>
      <c r="D143" s="13" t="e">
        <f ca="1">VLOOKUP(C143,Names!$C$2:$D$54,2,FALSE)</f>
        <v>#N/A</v>
      </c>
      <c r="E143" s="5" t="str">
        <f ca="1">IFERROR(__xludf.DUMMYFUNCTION("VLOOKUP(A143, IMPORTRANGE(""https://docs.google.com/spreadsheets/d/1Fa25-N6f79vxX2vKdAVxmi7Dwy5hf34dnRWdXsvIvqw/edit#gid=763219425!"",""A2:K201""),4,0)"),"#N/A")</f>
        <v>#N/A</v>
      </c>
      <c r="F143" s="5" t="str">
        <f ca="1">IFERROR(__xludf.DUMMYFUNCTION("VLOOKUP(A143, IMPORTRANGE(""https://docs.google.com/spreadsheets/d/1Fa25-N6f79vxX2vKdAVxmi7Dwy5hf34dnRWdXsvIvqw/edit#gid=763219425!"",""A2:K201""),5,0)"),"#N/A")</f>
        <v>#N/A</v>
      </c>
      <c r="G143" s="5" t="str">
        <f ca="1">IFERROR(__xludf.DUMMYFUNCTION("VLOOKUP(A143, IMPORTRANGE(""https://docs.google.com/spreadsheets/d/1Fa25-N6f79vxX2vKdAVxmi7Dwy5hf34dnRWdXsvIvqw/edit#gid=763219425!"",""A2:K201""),6,0)"),"#N/A")</f>
        <v>#N/A</v>
      </c>
      <c r="H143" s="27" t="str">
        <f ca="1">IFERROR(__xludf.DUMMYFUNCTION("VLOOKUP(A143, IMPORTRANGE(""https://docs.google.com/spreadsheets/d/1Fa25-N6f79vxX2vKdAVxmi7Dwy5hf34dnRWdXsvIvqw/edit#gid=763219425!"",""A2:K201""),7,0)"),"#N/A")</f>
        <v>#N/A</v>
      </c>
      <c r="I143" s="27" t="str">
        <f ca="1">IFERROR(__xludf.DUMMYFUNCTION("VLOOKUP(A143, IMPORTRANGE(""https://docs.google.com/spreadsheets/d/1Fa25-N6f79vxX2vKdAVxmi7Dwy5hf34dnRWdXsvIvqw/edit#gid=763219425!"",""A2:K201""),8,0)"),"#N/A")</f>
        <v>#N/A</v>
      </c>
      <c r="J143" s="27" t="str">
        <f ca="1">IFERROR(__xludf.DUMMYFUNCTION("VLOOKUP(A143, IMPORTRANGE(""https://docs.google.com/spreadsheets/d/1Fa25-N6f79vxX2vKdAVxmi7Dwy5hf34dnRWdXsvIvqw/edit#gid=763219425!"",""A2:K201""),9,0)"),"#N/A")</f>
        <v>#N/A</v>
      </c>
      <c r="K143" s="27" t="str">
        <f ca="1">IFERROR(__xludf.DUMMYFUNCTION("VLOOKUP(A143, IMPORTRANGE(""https://docs.google.com/spreadsheets/d/1Fa25-N6f79vxX2vKdAVxmi7Dwy5hf34dnRWdXsvIvqw/edit#gid=763219425!"",""A2:K201""),10,0)"),"#N/A")</f>
        <v>#N/A</v>
      </c>
      <c r="L143" s="28" t="e">
        <f t="shared" ca="1" si="1"/>
        <v>#VALUE!</v>
      </c>
      <c r="M143" s="30" t="e">
        <f t="shared" ca="1" si="2"/>
        <v>#VALUE!</v>
      </c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4.25" x14ac:dyDescent="0.2">
      <c r="A144" s="25">
        <f t="shared" si="0"/>
        <v>143</v>
      </c>
      <c r="B144" s="26" t="str">
        <f ca="1">IFERROR(__xludf.DUMMYFUNCTION("VLOOKUP(A144, IMPORTRANGE(""https://docs.google.com/spreadsheets/d/1Fa25-N6f79vxX2vKdAVxmi7Dwy5hf34dnRWdXsvIvqw/edit#gid=763219425!"",""A2:K201""),3,0)"),"#N/A")</f>
        <v>#N/A</v>
      </c>
      <c r="C144" s="12" t="str">
        <f ca="1">IFERROR(__xludf.DUMMYFUNCTION("index(SPLIT(B144, "" ""), 0, 3)"),"#N/A")</f>
        <v>#N/A</v>
      </c>
      <c r="D144" s="13" t="e">
        <f ca="1">VLOOKUP(C144,Names!$C$2:$D$54,2,FALSE)</f>
        <v>#N/A</v>
      </c>
      <c r="E144" s="5" t="str">
        <f ca="1">IFERROR(__xludf.DUMMYFUNCTION("VLOOKUP(A144, IMPORTRANGE(""https://docs.google.com/spreadsheets/d/1Fa25-N6f79vxX2vKdAVxmi7Dwy5hf34dnRWdXsvIvqw/edit#gid=763219425!"",""A2:K201""),4,0)"),"#N/A")</f>
        <v>#N/A</v>
      </c>
      <c r="F144" s="5" t="str">
        <f ca="1">IFERROR(__xludf.DUMMYFUNCTION("VLOOKUP(A144, IMPORTRANGE(""https://docs.google.com/spreadsheets/d/1Fa25-N6f79vxX2vKdAVxmi7Dwy5hf34dnRWdXsvIvqw/edit#gid=763219425!"",""A2:K201""),5,0)"),"#N/A")</f>
        <v>#N/A</v>
      </c>
      <c r="G144" s="5" t="str">
        <f ca="1">IFERROR(__xludf.DUMMYFUNCTION("VLOOKUP(A144, IMPORTRANGE(""https://docs.google.com/spreadsheets/d/1Fa25-N6f79vxX2vKdAVxmi7Dwy5hf34dnRWdXsvIvqw/edit#gid=763219425!"",""A2:K201""),6,0)"),"#N/A")</f>
        <v>#N/A</v>
      </c>
      <c r="H144" s="27" t="str">
        <f ca="1">IFERROR(__xludf.DUMMYFUNCTION("VLOOKUP(A144, IMPORTRANGE(""https://docs.google.com/spreadsheets/d/1Fa25-N6f79vxX2vKdAVxmi7Dwy5hf34dnRWdXsvIvqw/edit#gid=763219425!"",""A2:K201""),7,0)"),"#N/A")</f>
        <v>#N/A</v>
      </c>
      <c r="I144" s="27" t="str">
        <f ca="1">IFERROR(__xludf.DUMMYFUNCTION("VLOOKUP(A144, IMPORTRANGE(""https://docs.google.com/spreadsheets/d/1Fa25-N6f79vxX2vKdAVxmi7Dwy5hf34dnRWdXsvIvqw/edit#gid=763219425!"",""A2:K201""),8,0)"),"#N/A")</f>
        <v>#N/A</v>
      </c>
      <c r="J144" s="27" t="str">
        <f ca="1">IFERROR(__xludf.DUMMYFUNCTION("VLOOKUP(A144, IMPORTRANGE(""https://docs.google.com/spreadsheets/d/1Fa25-N6f79vxX2vKdAVxmi7Dwy5hf34dnRWdXsvIvqw/edit#gid=763219425!"",""A2:K201""),9,0)"),"#N/A")</f>
        <v>#N/A</v>
      </c>
      <c r="K144" s="27" t="str">
        <f ca="1">IFERROR(__xludf.DUMMYFUNCTION("VLOOKUP(A144, IMPORTRANGE(""https://docs.google.com/spreadsheets/d/1Fa25-N6f79vxX2vKdAVxmi7Dwy5hf34dnRWdXsvIvqw/edit#gid=763219425!"",""A2:K201""),10,0)"),"#N/A")</f>
        <v>#N/A</v>
      </c>
      <c r="L144" s="28" t="e">
        <f t="shared" ca="1" si="1"/>
        <v>#VALUE!</v>
      </c>
      <c r="M144" s="30" t="e">
        <f t="shared" ca="1" si="2"/>
        <v>#VALUE!</v>
      </c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4.25" x14ac:dyDescent="0.2">
      <c r="A145" s="25">
        <f t="shared" si="0"/>
        <v>144</v>
      </c>
      <c r="B145" s="26" t="str">
        <f ca="1">IFERROR(__xludf.DUMMYFUNCTION("VLOOKUP(A145, IMPORTRANGE(""https://docs.google.com/spreadsheets/d/1Fa25-N6f79vxX2vKdAVxmi7Dwy5hf34dnRWdXsvIvqw/edit#gid=763219425!"",""A2:K201""),3,0)"),"#N/A")</f>
        <v>#N/A</v>
      </c>
      <c r="C145" s="12" t="str">
        <f ca="1">IFERROR(__xludf.DUMMYFUNCTION("index(SPLIT(B145, "" ""), 0, 3)"),"#N/A")</f>
        <v>#N/A</v>
      </c>
      <c r="D145" s="13" t="e">
        <f ca="1">VLOOKUP(C145,Names!$C$2:$D$54,2,FALSE)</f>
        <v>#N/A</v>
      </c>
      <c r="E145" s="5" t="str">
        <f ca="1">IFERROR(__xludf.DUMMYFUNCTION("VLOOKUP(A145, IMPORTRANGE(""https://docs.google.com/spreadsheets/d/1Fa25-N6f79vxX2vKdAVxmi7Dwy5hf34dnRWdXsvIvqw/edit#gid=763219425!"",""A2:K201""),4,0)"),"#N/A")</f>
        <v>#N/A</v>
      </c>
      <c r="F145" s="5" t="str">
        <f ca="1">IFERROR(__xludf.DUMMYFUNCTION("VLOOKUP(A145, IMPORTRANGE(""https://docs.google.com/spreadsheets/d/1Fa25-N6f79vxX2vKdAVxmi7Dwy5hf34dnRWdXsvIvqw/edit#gid=763219425!"",""A2:K201""),5,0)"),"#N/A")</f>
        <v>#N/A</v>
      </c>
      <c r="G145" s="5" t="str">
        <f ca="1">IFERROR(__xludf.DUMMYFUNCTION("VLOOKUP(A145, IMPORTRANGE(""https://docs.google.com/spreadsheets/d/1Fa25-N6f79vxX2vKdAVxmi7Dwy5hf34dnRWdXsvIvqw/edit#gid=763219425!"",""A2:K201""),6,0)"),"#N/A")</f>
        <v>#N/A</v>
      </c>
      <c r="H145" s="27" t="str">
        <f ca="1">IFERROR(__xludf.DUMMYFUNCTION("VLOOKUP(A145, IMPORTRANGE(""https://docs.google.com/spreadsheets/d/1Fa25-N6f79vxX2vKdAVxmi7Dwy5hf34dnRWdXsvIvqw/edit#gid=763219425!"",""A2:K201""),7,0)"),"#N/A")</f>
        <v>#N/A</v>
      </c>
      <c r="I145" s="27" t="str">
        <f ca="1">IFERROR(__xludf.DUMMYFUNCTION("VLOOKUP(A145, IMPORTRANGE(""https://docs.google.com/spreadsheets/d/1Fa25-N6f79vxX2vKdAVxmi7Dwy5hf34dnRWdXsvIvqw/edit#gid=763219425!"",""A2:K201""),8,0)"),"#N/A")</f>
        <v>#N/A</v>
      </c>
      <c r="J145" s="27" t="str">
        <f ca="1">IFERROR(__xludf.DUMMYFUNCTION("VLOOKUP(A145, IMPORTRANGE(""https://docs.google.com/spreadsheets/d/1Fa25-N6f79vxX2vKdAVxmi7Dwy5hf34dnRWdXsvIvqw/edit#gid=763219425!"",""A2:K201""),9,0)"),"#N/A")</f>
        <v>#N/A</v>
      </c>
      <c r="K145" s="27" t="str">
        <f ca="1">IFERROR(__xludf.DUMMYFUNCTION("VLOOKUP(A145, IMPORTRANGE(""https://docs.google.com/spreadsheets/d/1Fa25-N6f79vxX2vKdAVxmi7Dwy5hf34dnRWdXsvIvqw/edit#gid=763219425!"",""A2:K201""),10,0)"),"#N/A")</f>
        <v>#N/A</v>
      </c>
      <c r="L145" s="28" t="e">
        <f t="shared" ca="1" si="1"/>
        <v>#VALUE!</v>
      </c>
      <c r="M145" s="30" t="e">
        <f t="shared" ca="1" si="2"/>
        <v>#VALUE!</v>
      </c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4.25" x14ac:dyDescent="0.2">
      <c r="A146" s="25">
        <f t="shared" si="0"/>
        <v>145</v>
      </c>
      <c r="B146" s="26" t="str">
        <f ca="1">IFERROR(__xludf.DUMMYFUNCTION("VLOOKUP(A146, IMPORTRANGE(""https://docs.google.com/spreadsheets/d/1Fa25-N6f79vxX2vKdAVxmi7Dwy5hf34dnRWdXsvIvqw/edit#gid=763219425!"",""A2:K201""),3,0)"),"#N/A")</f>
        <v>#N/A</v>
      </c>
      <c r="C146" s="12" t="str">
        <f ca="1">IFERROR(__xludf.DUMMYFUNCTION("index(SPLIT(B146, "" ""), 0, 3)"),"#N/A")</f>
        <v>#N/A</v>
      </c>
      <c r="D146" s="13" t="e">
        <f ca="1">VLOOKUP(C146,Names!$C$2:$D$54,2,FALSE)</f>
        <v>#N/A</v>
      </c>
      <c r="E146" s="5" t="str">
        <f ca="1">IFERROR(__xludf.DUMMYFUNCTION("VLOOKUP(A146, IMPORTRANGE(""https://docs.google.com/spreadsheets/d/1Fa25-N6f79vxX2vKdAVxmi7Dwy5hf34dnRWdXsvIvqw/edit#gid=763219425!"",""A2:K201""),4,0)"),"#N/A")</f>
        <v>#N/A</v>
      </c>
      <c r="F146" s="5" t="str">
        <f ca="1">IFERROR(__xludf.DUMMYFUNCTION("VLOOKUP(A146, IMPORTRANGE(""https://docs.google.com/spreadsheets/d/1Fa25-N6f79vxX2vKdAVxmi7Dwy5hf34dnRWdXsvIvqw/edit#gid=763219425!"",""A2:K201""),5,0)"),"#N/A")</f>
        <v>#N/A</v>
      </c>
      <c r="G146" s="5" t="str">
        <f ca="1">IFERROR(__xludf.DUMMYFUNCTION("VLOOKUP(A146, IMPORTRANGE(""https://docs.google.com/spreadsheets/d/1Fa25-N6f79vxX2vKdAVxmi7Dwy5hf34dnRWdXsvIvqw/edit#gid=763219425!"",""A2:K201""),6,0)"),"#N/A")</f>
        <v>#N/A</v>
      </c>
      <c r="H146" s="27" t="str">
        <f ca="1">IFERROR(__xludf.DUMMYFUNCTION("VLOOKUP(A146, IMPORTRANGE(""https://docs.google.com/spreadsheets/d/1Fa25-N6f79vxX2vKdAVxmi7Dwy5hf34dnRWdXsvIvqw/edit#gid=763219425!"",""A2:K201""),7,0)"),"#N/A")</f>
        <v>#N/A</v>
      </c>
      <c r="I146" s="27" t="str">
        <f ca="1">IFERROR(__xludf.DUMMYFUNCTION("VLOOKUP(A146, IMPORTRANGE(""https://docs.google.com/spreadsheets/d/1Fa25-N6f79vxX2vKdAVxmi7Dwy5hf34dnRWdXsvIvqw/edit#gid=763219425!"",""A2:K201""),8,0)"),"#N/A")</f>
        <v>#N/A</v>
      </c>
      <c r="J146" s="27" t="str">
        <f ca="1">IFERROR(__xludf.DUMMYFUNCTION("VLOOKUP(A146, IMPORTRANGE(""https://docs.google.com/spreadsheets/d/1Fa25-N6f79vxX2vKdAVxmi7Dwy5hf34dnRWdXsvIvqw/edit#gid=763219425!"",""A2:K201""),9,0)"),"#N/A")</f>
        <v>#N/A</v>
      </c>
      <c r="K146" s="27" t="str">
        <f ca="1">IFERROR(__xludf.DUMMYFUNCTION("VLOOKUP(A146, IMPORTRANGE(""https://docs.google.com/spreadsheets/d/1Fa25-N6f79vxX2vKdAVxmi7Dwy5hf34dnRWdXsvIvqw/edit#gid=763219425!"",""A2:K201""),10,0)"),"#N/A")</f>
        <v>#N/A</v>
      </c>
      <c r="L146" s="28" t="e">
        <f t="shared" ca="1" si="1"/>
        <v>#VALUE!</v>
      </c>
      <c r="M146" s="30" t="e">
        <f t="shared" ca="1" si="2"/>
        <v>#VALUE!</v>
      </c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4.25" x14ac:dyDescent="0.2">
      <c r="A147" s="25">
        <f t="shared" si="0"/>
        <v>146</v>
      </c>
      <c r="B147" s="26" t="str">
        <f ca="1">IFERROR(__xludf.DUMMYFUNCTION("VLOOKUP(A147, IMPORTRANGE(""https://docs.google.com/spreadsheets/d/1Fa25-N6f79vxX2vKdAVxmi7Dwy5hf34dnRWdXsvIvqw/edit#gid=763219425!"",""A2:K201""),3,0)"),"#N/A")</f>
        <v>#N/A</v>
      </c>
      <c r="C147" s="12" t="str">
        <f ca="1">IFERROR(__xludf.DUMMYFUNCTION("index(SPLIT(B147, "" ""), 0, 3)"),"#N/A")</f>
        <v>#N/A</v>
      </c>
      <c r="D147" s="13" t="e">
        <f ca="1">VLOOKUP(C147,Names!$C$2:$D$54,2,FALSE)</f>
        <v>#N/A</v>
      </c>
      <c r="E147" s="5" t="str">
        <f ca="1">IFERROR(__xludf.DUMMYFUNCTION("VLOOKUP(A147, IMPORTRANGE(""https://docs.google.com/spreadsheets/d/1Fa25-N6f79vxX2vKdAVxmi7Dwy5hf34dnRWdXsvIvqw/edit#gid=763219425!"",""A2:K201""),4,0)"),"#N/A")</f>
        <v>#N/A</v>
      </c>
      <c r="F147" s="5" t="str">
        <f ca="1">IFERROR(__xludf.DUMMYFUNCTION("VLOOKUP(A147, IMPORTRANGE(""https://docs.google.com/spreadsheets/d/1Fa25-N6f79vxX2vKdAVxmi7Dwy5hf34dnRWdXsvIvqw/edit#gid=763219425!"",""A2:K201""),5,0)"),"#N/A")</f>
        <v>#N/A</v>
      </c>
      <c r="G147" s="5" t="str">
        <f ca="1">IFERROR(__xludf.DUMMYFUNCTION("VLOOKUP(A147, IMPORTRANGE(""https://docs.google.com/spreadsheets/d/1Fa25-N6f79vxX2vKdAVxmi7Dwy5hf34dnRWdXsvIvqw/edit#gid=763219425!"",""A2:K201""),6,0)"),"#N/A")</f>
        <v>#N/A</v>
      </c>
      <c r="H147" s="27" t="str">
        <f ca="1">IFERROR(__xludf.DUMMYFUNCTION("VLOOKUP(A147, IMPORTRANGE(""https://docs.google.com/spreadsheets/d/1Fa25-N6f79vxX2vKdAVxmi7Dwy5hf34dnRWdXsvIvqw/edit#gid=763219425!"",""A2:K201""),7,0)"),"#N/A")</f>
        <v>#N/A</v>
      </c>
      <c r="I147" s="27" t="str">
        <f ca="1">IFERROR(__xludf.DUMMYFUNCTION("VLOOKUP(A147, IMPORTRANGE(""https://docs.google.com/spreadsheets/d/1Fa25-N6f79vxX2vKdAVxmi7Dwy5hf34dnRWdXsvIvqw/edit#gid=763219425!"",""A2:K201""),8,0)"),"#N/A")</f>
        <v>#N/A</v>
      </c>
      <c r="J147" s="27" t="str">
        <f ca="1">IFERROR(__xludf.DUMMYFUNCTION("VLOOKUP(A147, IMPORTRANGE(""https://docs.google.com/spreadsheets/d/1Fa25-N6f79vxX2vKdAVxmi7Dwy5hf34dnRWdXsvIvqw/edit#gid=763219425!"",""A2:K201""),9,0)"),"#N/A")</f>
        <v>#N/A</v>
      </c>
      <c r="K147" s="27" t="str">
        <f ca="1">IFERROR(__xludf.DUMMYFUNCTION("VLOOKUP(A147, IMPORTRANGE(""https://docs.google.com/spreadsheets/d/1Fa25-N6f79vxX2vKdAVxmi7Dwy5hf34dnRWdXsvIvqw/edit#gid=763219425!"",""A2:K201""),10,0)"),"#N/A")</f>
        <v>#N/A</v>
      </c>
      <c r="L147" s="28" t="e">
        <f t="shared" ca="1" si="1"/>
        <v>#VALUE!</v>
      </c>
      <c r="M147" s="30" t="e">
        <f t="shared" ca="1" si="2"/>
        <v>#VALUE!</v>
      </c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4.25" x14ac:dyDescent="0.2">
      <c r="A148" s="25">
        <f t="shared" si="0"/>
        <v>147</v>
      </c>
      <c r="B148" s="26" t="str">
        <f ca="1">IFERROR(__xludf.DUMMYFUNCTION("VLOOKUP(A148, IMPORTRANGE(""https://docs.google.com/spreadsheets/d/1Fa25-N6f79vxX2vKdAVxmi7Dwy5hf34dnRWdXsvIvqw/edit#gid=763219425!"",""A2:K201""),3,0)"),"#N/A")</f>
        <v>#N/A</v>
      </c>
      <c r="C148" s="12" t="str">
        <f ca="1">IFERROR(__xludf.DUMMYFUNCTION("index(SPLIT(B148, "" ""), 0, 3)"),"#N/A")</f>
        <v>#N/A</v>
      </c>
      <c r="D148" s="13" t="e">
        <f ca="1">VLOOKUP(C148,Names!$C$2:$D$54,2,FALSE)</f>
        <v>#N/A</v>
      </c>
      <c r="E148" s="5" t="str">
        <f ca="1">IFERROR(__xludf.DUMMYFUNCTION("VLOOKUP(A148, IMPORTRANGE(""https://docs.google.com/spreadsheets/d/1Fa25-N6f79vxX2vKdAVxmi7Dwy5hf34dnRWdXsvIvqw/edit#gid=763219425!"",""A2:K201""),4,0)"),"#N/A")</f>
        <v>#N/A</v>
      </c>
      <c r="F148" s="5" t="str">
        <f ca="1">IFERROR(__xludf.DUMMYFUNCTION("VLOOKUP(A148, IMPORTRANGE(""https://docs.google.com/spreadsheets/d/1Fa25-N6f79vxX2vKdAVxmi7Dwy5hf34dnRWdXsvIvqw/edit#gid=763219425!"",""A2:K201""),5,0)"),"#N/A")</f>
        <v>#N/A</v>
      </c>
      <c r="G148" s="5" t="str">
        <f ca="1">IFERROR(__xludf.DUMMYFUNCTION("VLOOKUP(A148, IMPORTRANGE(""https://docs.google.com/spreadsheets/d/1Fa25-N6f79vxX2vKdAVxmi7Dwy5hf34dnRWdXsvIvqw/edit#gid=763219425!"",""A2:K201""),6,0)"),"#N/A")</f>
        <v>#N/A</v>
      </c>
      <c r="H148" s="27" t="str">
        <f ca="1">IFERROR(__xludf.DUMMYFUNCTION("VLOOKUP(A148, IMPORTRANGE(""https://docs.google.com/spreadsheets/d/1Fa25-N6f79vxX2vKdAVxmi7Dwy5hf34dnRWdXsvIvqw/edit#gid=763219425!"",""A2:K201""),7,0)"),"#N/A")</f>
        <v>#N/A</v>
      </c>
      <c r="I148" s="27" t="str">
        <f ca="1">IFERROR(__xludf.DUMMYFUNCTION("VLOOKUP(A148, IMPORTRANGE(""https://docs.google.com/spreadsheets/d/1Fa25-N6f79vxX2vKdAVxmi7Dwy5hf34dnRWdXsvIvqw/edit#gid=763219425!"",""A2:K201""),8,0)"),"#N/A")</f>
        <v>#N/A</v>
      </c>
      <c r="J148" s="27" t="str">
        <f ca="1">IFERROR(__xludf.DUMMYFUNCTION("VLOOKUP(A148, IMPORTRANGE(""https://docs.google.com/spreadsheets/d/1Fa25-N6f79vxX2vKdAVxmi7Dwy5hf34dnRWdXsvIvqw/edit#gid=763219425!"",""A2:K201""),9,0)"),"#N/A")</f>
        <v>#N/A</v>
      </c>
      <c r="K148" s="27" t="str">
        <f ca="1">IFERROR(__xludf.DUMMYFUNCTION("VLOOKUP(A148, IMPORTRANGE(""https://docs.google.com/spreadsheets/d/1Fa25-N6f79vxX2vKdAVxmi7Dwy5hf34dnRWdXsvIvqw/edit#gid=763219425!"",""A2:K201""),10,0)"),"#N/A")</f>
        <v>#N/A</v>
      </c>
      <c r="L148" s="28" t="e">
        <f t="shared" ca="1" si="1"/>
        <v>#VALUE!</v>
      </c>
      <c r="M148" s="30" t="e">
        <f t="shared" ca="1" si="2"/>
        <v>#VALUE!</v>
      </c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4.25" x14ac:dyDescent="0.2">
      <c r="A149" s="25">
        <f t="shared" si="0"/>
        <v>148</v>
      </c>
      <c r="B149" s="26" t="str">
        <f ca="1">IFERROR(__xludf.DUMMYFUNCTION("VLOOKUP(A149, IMPORTRANGE(""https://docs.google.com/spreadsheets/d/1Fa25-N6f79vxX2vKdAVxmi7Dwy5hf34dnRWdXsvIvqw/edit#gid=763219425!"",""A2:K201""),3,0)"),"#N/A")</f>
        <v>#N/A</v>
      </c>
      <c r="C149" s="12" t="str">
        <f ca="1">IFERROR(__xludf.DUMMYFUNCTION("index(SPLIT(B149, "" ""), 0, 3)"),"#N/A")</f>
        <v>#N/A</v>
      </c>
      <c r="D149" s="13" t="e">
        <f ca="1">VLOOKUP(C149,Names!$C$2:$D$54,2,FALSE)</f>
        <v>#N/A</v>
      </c>
      <c r="E149" s="5" t="str">
        <f ca="1">IFERROR(__xludf.DUMMYFUNCTION("VLOOKUP(A149, IMPORTRANGE(""https://docs.google.com/spreadsheets/d/1Fa25-N6f79vxX2vKdAVxmi7Dwy5hf34dnRWdXsvIvqw/edit#gid=763219425!"",""A2:K201""),4,0)"),"#N/A")</f>
        <v>#N/A</v>
      </c>
      <c r="F149" s="5" t="str">
        <f ca="1">IFERROR(__xludf.DUMMYFUNCTION("VLOOKUP(A149, IMPORTRANGE(""https://docs.google.com/spreadsheets/d/1Fa25-N6f79vxX2vKdAVxmi7Dwy5hf34dnRWdXsvIvqw/edit#gid=763219425!"",""A2:K201""),5,0)"),"#N/A")</f>
        <v>#N/A</v>
      </c>
      <c r="G149" s="5" t="str">
        <f ca="1">IFERROR(__xludf.DUMMYFUNCTION("VLOOKUP(A149, IMPORTRANGE(""https://docs.google.com/spreadsheets/d/1Fa25-N6f79vxX2vKdAVxmi7Dwy5hf34dnRWdXsvIvqw/edit#gid=763219425!"",""A2:K201""),6,0)"),"#N/A")</f>
        <v>#N/A</v>
      </c>
      <c r="H149" s="27" t="str">
        <f ca="1">IFERROR(__xludf.DUMMYFUNCTION("VLOOKUP(A149, IMPORTRANGE(""https://docs.google.com/spreadsheets/d/1Fa25-N6f79vxX2vKdAVxmi7Dwy5hf34dnRWdXsvIvqw/edit#gid=763219425!"",""A2:K201""),7,0)"),"#N/A")</f>
        <v>#N/A</v>
      </c>
      <c r="I149" s="27" t="str">
        <f ca="1">IFERROR(__xludf.DUMMYFUNCTION("VLOOKUP(A149, IMPORTRANGE(""https://docs.google.com/spreadsheets/d/1Fa25-N6f79vxX2vKdAVxmi7Dwy5hf34dnRWdXsvIvqw/edit#gid=763219425!"",""A2:K201""),8,0)"),"#N/A")</f>
        <v>#N/A</v>
      </c>
      <c r="J149" s="27" t="str">
        <f ca="1">IFERROR(__xludf.DUMMYFUNCTION("VLOOKUP(A149, IMPORTRANGE(""https://docs.google.com/spreadsheets/d/1Fa25-N6f79vxX2vKdAVxmi7Dwy5hf34dnRWdXsvIvqw/edit#gid=763219425!"",""A2:K201""),9,0)"),"#N/A")</f>
        <v>#N/A</v>
      </c>
      <c r="K149" s="27" t="str">
        <f ca="1">IFERROR(__xludf.DUMMYFUNCTION("VLOOKUP(A149, IMPORTRANGE(""https://docs.google.com/spreadsheets/d/1Fa25-N6f79vxX2vKdAVxmi7Dwy5hf34dnRWdXsvIvqw/edit#gid=763219425!"",""A2:K201""),10,0)"),"#N/A")</f>
        <v>#N/A</v>
      </c>
      <c r="L149" s="28" t="e">
        <f t="shared" ca="1" si="1"/>
        <v>#VALUE!</v>
      </c>
      <c r="M149" s="30" t="e">
        <f t="shared" ca="1" si="2"/>
        <v>#VALUE!</v>
      </c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4.25" x14ac:dyDescent="0.2">
      <c r="A150" s="25">
        <f t="shared" si="0"/>
        <v>149</v>
      </c>
      <c r="B150" s="26" t="str">
        <f ca="1">IFERROR(__xludf.DUMMYFUNCTION("VLOOKUP(A150, IMPORTRANGE(""https://docs.google.com/spreadsheets/d/1Fa25-N6f79vxX2vKdAVxmi7Dwy5hf34dnRWdXsvIvqw/edit#gid=763219425!"",""A2:K201""),3,0)"),"#N/A")</f>
        <v>#N/A</v>
      </c>
      <c r="C150" s="12" t="str">
        <f ca="1">IFERROR(__xludf.DUMMYFUNCTION("index(SPLIT(B150, "" ""), 0, 3)"),"#N/A")</f>
        <v>#N/A</v>
      </c>
      <c r="D150" s="13" t="e">
        <f ca="1">VLOOKUP(C150,Names!$C$2:$D$54,2,FALSE)</f>
        <v>#N/A</v>
      </c>
      <c r="E150" s="5" t="str">
        <f ca="1">IFERROR(__xludf.DUMMYFUNCTION("VLOOKUP(A150, IMPORTRANGE(""https://docs.google.com/spreadsheets/d/1Fa25-N6f79vxX2vKdAVxmi7Dwy5hf34dnRWdXsvIvqw/edit#gid=763219425!"",""A2:K201""),4,0)"),"#N/A")</f>
        <v>#N/A</v>
      </c>
      <c r="F150" s="5" t="str">
        <f ca="1">IFERROR(__xludf.DUMMYFUNCTION("VLOOKUP(A150, IMPORTRANGE(""https://docs.google.com/spreadsheets/d/1Fa25-N6f79vxX2vKdAVxmi7Dwy5hf34dnRWdXsvIvqw/edit#gid=763219425!"",""A2:K201""),5,0)"),"#N/A")</f>
        <v>#N/A</v>
      </c>
      <c r="G150" s="5" t="str">
        <f ca="1">IFERROR(__xludf.DUMMYFUNCTION("VLOOKUP(A150, IMPORTRANGE(""https://docs.google.com/spreadsheets/d/1Fa25-N6f79vxX2vKdAVxmi7Dwy5hf34dnRWdXsvIvqw/edit#gid=763219425!"",""A2:K201""),6,0)"),"#N/A")</f>
        <v>#N/A</v>
      </c>
      <c r="H150" s="27" t="str">
        <f ca="1">IFERROR(__xludf.DUMMYFUNCTION("VLOOKUP(A150, IMPORTRANGE(""https://docs.google.com/spreadsheets/d/1Fa25-N6f79vxX2vKdAVxmi7Dwy5hf34dnRWdXsvIvqw/edit#gid=763219425!"",""A2:K201""),7,0)"),"#N/A")</f>
        <v>#N/A</v>
      </c>
      <c r="I150" s="27" t="str">
        <f ca="1">IFERROR(__xludf.DUMMYFUNCTION("VLOOKUP(A150, IMPORTRANGE(""https://docs.google.com/spreadsheets/d/1Fa25-N6f79vxX2vKdAVxmi7Dwy5hf34dnRWdXsvIvqw/edit#gid=763219425!"",""A2:K201""),8,0)"),"#N/A")</f>
        <v>#N/A</v>
      </c>
      <c r="J150" s="27" t="str">
        <f ca="1">IFERROR(__xludf.DUMMYFUNCTION("VLOOKUP(A150, IMPORTRANGE(""https://docs.google.com/spreadsheets/d/1Fa25-N6f79vxX2vKdAVxmi7Dwy5hf34dnRWdXsvIvqw/edit#gid=763219425!"",""A2:K201""),9,0)"),"#N/A")</f>
        <v>#N/A</v>
      </c>
      <c r="K150" s="27" t="str">
        <f ca="1">IFERROR(__xludf.DUMMYFUNCTION("VLOOKUP(A150, IMPORTRANGE(""https://docs.google.com/spreadsheets/d/1Fa25-N6f79vxX2vKdAVxmi7Dwy5hf34dnRWdXsvIvqw/edit#gid=763219425!"",""A2:K201""),10,0)"),"#N/A")</f>
        <v>#N/A</v>
      </c>
      <c r="L150" s="28" t="e">
        <f t="shared" ca="1" si="1"/>
        <v>#VALUE!</v>
      </c>
      <c r="M150" s="30" t="e">
        <f t="shared" ca="1" si="2"/>
        <v>#VALUE!</v>
      </c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4.25" x14ac:dyDescent="0.2">
      <c r="A151" s="25">
        <f t="shared" si="0"/>
        <v>150</v>
      </c>
      <c r="B151" s="26" t="str">
        <f ca="1">IFERROR(__xludf.DUMMYFUNCTION("VLOOKUP(A151, IMPORTRANGE(""https://docs.google.com/spreadsheets/d/1Fa25-N6f79vxX2vKdAVxmi7Dwy5hf34dnRWdXsvIvqw/edit#gid=763219425!"",""A2:K201""),3,0)"),"#N/A")</f>
        <v>#N/A</v>
      </c>
      <c r="C151" s="12" t="str">
        <f ca="1">IFERROR(__xludf.DUMMYFUNCTION("index(SPLIT(B151, "" ""), 0, 3)"),"#N/A")</f>
        <v>#N/A</v>
      </c>
      <c r="D151" s="13" t="e">
        <f ca="1">VLOOKUP(C151,Names!$C$2:$D$54,2,FALSE)</f>
        <v>#N/A</v>
      </c>
      <c r="E151" s="5" t="str">
        <f ca="1">IFERROR(__xludf.DUMMYFUNCTION("VLOOKUP(A151, IMPORTRANGE(""https://docs.google.com/spreadsheets/d/1Fa25-N6f79vxX2vKdAVxmi7Dwy5hf34dnRWdXsvIvqw/edit#gid=763219425!"",""A2:K201""),4,0)"),"#N/A")</f>
        <v>#N/A</v>
      </c>
      <c r="F151" s="5" t="str">
        <f ca="1">IFERROR(__xludf.DUMMYFUNCTION("VLOOKUP(A151, IMPORTRANGE(""https://docs.google.com/spreadsheets/d/1Fa25-N6f79vxX2vKdAVxmi7Dwy5hf34dnRWdXsvIvqw/edit#gid=763219425!"",""A2:K201""),5,0)"),"#N/A")</f>
        <v>#N/A</v>
      </c>
      <c r="G151" s="5" t="str">
        <f ca="1">IFERROR(__xludf.DUMMYFUNCTION("VLOOKUP(A151, IMPORTRANGE(""https://docs.google.com/spreadsheets/d/1Fa25-N6f79vxX2vKdAVxmi7Dwy5hf34dnRWdXsvIvqw/edit#gid=763219425!"",""A2:K201""),6,0)"),"#N/A")</f>
        <v>#N/A</v>
      </c>
      <c r="H151" s="27" t="str">
        <f ca="1">IFERROR(__xludf.DUMMYFUNCTION("VLOOKUP(A151, IMPORTRANGE(""https://docs.google.com/spreadsheets/d/1Fa25-N6f79vxX2vKdAVxmi7Dwy5hf34dnRWdXsvIvqw/edit#gid=763219425!"",""A2:K201""),7,0)"),"#N/A")</f>
        <v>#N/A</v>
      </c>
      <c r="I151" s="27" t="str">
        <f ca="1">IFERROR(__xludf.DUMMYFUNCTION("VLOOKUP(A151, IMPORTRANGE(""https://docs.google.com/spreadsheets/d/1Fa25-N6f79vxX2vKdAVxmi7Dwy5hf34dnRWdXsvIvqw/edit#gid=763219425!"",""A2:K201""),8,0)"),"#N/A")</f>
        <v>#N/A</v>
      </c>
      <c r="J151" s="27" t="str">
        <f ca="1">IFERROR(__xludf.DUMMYFUNCTION("VLOOKUP(A151, IMPORTRANGE(""https://docs.google.com/spreadsheets/d/1Fa25-N6f79vxX2vKdAVxmi7Dwy5hf34dnRWdXsvIvqw/edit#gid=763219425!"",""A2:K201""),9,0)"),"#N/A")</f>
        <v>#N/A</v>
      </c>
      <c r="K151" s="27" t="str">
        <f ca="1">IFERROR(__xludf.DUMMYFUNCTION("VLOOKUP(A151, IMPORTRANGE(""https://docs.google.com/spreadsheets/d/1Fa25-N6f79vxX2vKdAVxmi7Dwy5hf34dnRWdXsvIvqw/edit#gid=763219425!"",""A2:K201""),10,0)"),"#N/A")</f>
        <v>#N/A</v>
      </c>
      <c r="L151" s="28" t="e">
        <f t="shared" ca="1" si="1"/>
        <v>#VALUE!</v>
      </c>
      <c r="M151" s="30" t="e">
        <f t="shared" ca="1" si="2"/>
        <v>#VALUE!</v>
      </c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4.25" x14ac:dyDescent="0.2">
      <c r="A152" s="25">
        <f t="shared" si="0"/>
        <v>151</v>
      </c>
      <c r="B152" s="26" t="str">
        <f ca="1">IFERROR(__xludf.DUMMYFUNCTION("VLOOKUP(A152, IMPORTRANGE(""https://docs.google.com/spreadsheets/d/1Fa25-N6f79vxX2vKdAVxmi7Dwy5hf34dnRWdXsvIvqw/edit#gid=763219425!"",""A2:K201""),3,0)"),"#N/A")</f>
        <v>#N/A</v>
      </c>
      <c r="C152" s="12" t="str">
        <f ca="1">IFERROR(__xludf.DUMMYFUNCTION("index(SPLIT(B152, "" ""), 0, 3)"),"#N/A")</f>
        <v>#N/A</v>
      </c>
      <c r="D152" s="13" t="e">
        <f ca="1">VLOOKUP(C152,Names!$C$2:$D$54,2,FALSE)</f>
        <v>#N/A</v>
      </c>
      <c r="E152" s="5" t="str">
        <f ca="1">IFERROR(__xludf.DUMMYFUNCTION("VLOOKUP(A152, IMPORTRANGE(""https://docs.google.com/spreadsheets/d/1Fa25-N6f79vxX2vKdAVxmi7Dwy5hf34dnRWdXsvIvqw/edit#gid=763219425!"",""A2:K201""),4,0)"),"#N/A")</f>
        <v>#N/A</v>
      </c>
      <c r="F152" s="5" t="str">
        <f ca="1">IFERROR(__xludf.DUMMYFUNCTION("VLOOKUP(A152, IMPORTRANGE(""https://docs.google.com/spreadsheets/d/1Fa25-N6f79vxX2vKdAVxmi7Dwy5hf34dnRWdXsvIvqw/edit#gid=763219425!"",""A2:K201""),5,0)"),"#N/A")</f>
        <v>#N/A</v>
      </c>
      <c r="G152" s="5" t="str">
        <f ca="1">IFERROR(__xludf.DUMMYFUNCTION("VLOOKUP(A152, IMPORTRANGE(""https://docs.google.com/spreadsheets/d/1Fa25-N6f79vxX2vKdAVxmi7Dwy5hf34dnRWdXsvIvqw/edit#gid=763219425!"",""A2:K201""),6,0)"),"#N/A")</f>
        <v>#N/A</v>
      </c>
      <c r="H152" s="27" t="str">
        <f ca="1">IFERROR(__xludf.DUMMYFUNCTION("VLOOKUP(A152, IMPORTRANGE(""https://docs.google.com/spreadsheets/d/1Fa25-N6f79vxX2vKdAVxmi7Dwy5hf34dnRWdXsvIvqw/edit#gid=763219425!"",""A2:K201""),7,0)"),"#N/A")</f>
        <v>#N/A</v>
      </c>
      <c r="I152" s="27" t="str">
        <f ca="1">IFERROR(__xludf.DUMMYFUNCTION("VLOOKUP(A152, IMPORTRANGE(""https://docs.google.com/spreadsheets/d/1Fa25-N6f79vxX2vKdAVxmi7Dwy5hf34dnRWdXsvIvqw/edit#gid=763219425!"",""A2:K201""),8,0)"),"#N/A")</f>
        <v>#N/A</v>
      </c>
      <c r="J152" s="27" t="str">
        <f ca="1">IFERROR(__xludf.DUMMYFUNCTION("VLOOKUP(A152, IMPORTRANGE(""https://docs.google.com/spreadsheets/d/1Fa25-N6f79vxX2vKdAVxmi7Dwy5hf34dnRWdXsvIvqw/edit#gid=763219425!"",""A2:K201""),9,0)"),"#N/A")</f>
        <v>#N/A</v>
      </c>
      <c r="K152" s="27" t="str">
        <f ca="1">IFERROR(__xludf.DUMMYFUNCTION("VLOOKUP(A152, IMPORTRANGE(""https://docs.google.com/spreadsheets/d/1Fa25-N6f79vxX2vKdAVxmi7Dwy5hf34dnRWdXsvIvqw/edit#gid=763219425!"",""A2:K201""),10,0)"),"#N/A")</f>
        <v>#N/A</v>
      </c>
      <c r="L152" s="28" t="e">
        <f t="shared" ca="1" si="1"/>
        <v>#VALUE!</v>
      </c>
      <c r="M152" s="30" t="e">
        <f t="shared" ca="1" si="2"/>
        <v>#VALUE!</v>
      </c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4.25" x14ac:dyDescent="0.2">
      <c r="A153" s="25">
        <f t="shared" si="0"/>
        <v>152</v>
      </c>
      <c r="B153" s="26" t="str">
        <f ca="1">IFERROR(__xludf.DUMMYFUNCTION("VLOOKUP(A153, IMPORTRANGE(""https://docs.google.com/spreadsheets/d/1Fa25-N6f79vxX2vKdAVxmi7Dwy5hf34dnRWdXsvIvqw/edit#gid=763219425!"",""A2:K201""),3,0)"),"#N/A")</f>
        <v>#N/A</v>
      </c>
      <c r="C153" s="12" t="str">
        <f ca="1">IFERROR(__xludf.DUMMYFUNCTION("index(SPLIT(B153, "" ""), 0, 3)"),"#N/A")</f>
        <v>#N/A</v>
      </c>
      <c r="D153" s="13" t="e">
        <f ca="1">VLOOKUP(C153,Names!$C$2:$D$54,2,FALSE)</f>
        <v>#N/A</v>
      </c>
      <c r="E153" s="5" t="str">
        <f ca="1">IFERROR(__xludf.DUMMYFUNCTION("VLOOKUP(A153, IMPORTRANGE(""https://docs.google.com/spreadsheets/d/1Fa25-N6f79vxX2vKdAVxmi7Dwy5hf34dnRWdXsvIvqw/edit#gid=763219425!"",""A2:K201""),4,0)"),"#N/A")</f>
        <v>#N/A</v>
      </c>
      <c r="F153" s="5" t="str">
        <f ca="1">IFERROR(__xludf.DUMMYFUNCTION("VLOOKUP(A153, IMPORTRANGE(""https://docs.google.com/spreadsheets/d/1Fa25-N6f79vxX2vKdAVxmi7Dwy5hf34dnRWdXsvIvqw/edit#gid=763219425!"",""A2:K201""),5,0)"),"#N/A")</f>
        <v>#N/A</v>
      </c>
      <c r="G153" s="5" t="str">
        <f ca="1">IFERROR(__xludf.DUMMYFUNCTION("VLOOKUP(A153, IMPORTRANGE(""https://docs.google.com/spreadsheets/d/1Fa25-N6f79vxX2vKdAVxmi7Dwy5hf34dnRWdXsvIvqw/edit#gid=763219425!"",""A2:K201""),6,0)"),"#N/A")</f>
        <v>#N/A</v>
      </c>
      <c r="H153" s="27" t="str">
        <f ca="1">IFERROR(__xludf.DUMMYFUNCTION("VLOOKUP(A153, IMPORTRANGE(""https://docs.google.com/spreadsheets/d/1Fa25-N6f79vxX2vKdAVxmi7Dwy5hf34dnRWdXsvIvqw/edit#gid=763219425!"",""A2:K201""),7,0)"),"#N/A")</f>
        <v>#N/A</v>
      </c>
      <c r="I153" s="27" t="str">
        <f ca="1">IFERROR(__xludf.DUMMYFUNCTION("VLOOKUP(A153, IMPORTRANGE(""https://docs.google.com/spreadsheets/d/1Fa25-N6f79vxX2vKdAVxmi7Dwy5hf34dnRWdXsvIvqw/edit#gid=763219425!"",""A2:K201""),8,0)"),"#N/A")</f>
        <v>#N/A</v>
      </c>
      <c r="J153" s="27" t="str">
        <f ca="1">IFERROR(__xludf.DUMMYFUNCTION("VLOOKUP(A153, IMPORTRANGE(""https://docs.google.com/spreadsheets/d/1Fa25-N6f79vxX2vKdAVxmi7Dwy5hf34dnRWdXsvIvqw/edit#gid=763219425!"",""A2:K201""),9,0)"),"#N/A")</f>
        <v>#N/A</v>
      </c>
      <c r="K153" s="27" t="str">
        <f ca="1">IFERROR(__xludf.DUMMYFUNCTION("VLOOKUP(A153, IMPORTRANGE(""https://docs.google.com/spreadsheets/d/1Fa25-N6f79vxX2vKdAVxmi7Dwy5hf34dnRWdXsvIvqw/edit#gid=763219425!"",""A2:K201""),10,0)"),"#N/A")</f>
        <v>#N/A</v>
      </c>
      <c r="L153" s="28" t="e">
        <f t="shared" ca="1" si="1"/>
        <v>#VALUE!</v>
      </c>
      <c r="M153" s="30" t="e">
        <f t="shared" ca="1" si="2"/>
        <v>#VALUE!</v>
      </c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4.25" x14ac:dyDescent="0.2">
      <c r="A154" s="25">
        <f t="shared" si="0"/>
        <v>153</v>
      </c>
      <c r="B154" s="26" t="str">
        <f ca="1">IFERROR(__xludf.DUMMYFUNCTION("VLOOKUP(A154, IMPORTRANGE(""https://docs.google.com/spreadsheets/d/1Fa25-N6f79vxX2vKdAVxmi7Dwy5hf34dnRWdXsvIvqw/edit#gid=763219425!"",""A2:K201""),3,0)"),"#N/A")</f>
        <v>#N/A</v>
      </c>
      <c r="C154" s="12" t="str">
        <f ca="1">IFERROR(__xludf.DUMMYFUNCTION("index(SPLIT(B154, "" ""), 0, 3)"),"#N/A")</f>
        <v>#N/A</v>
      </c>
      <c r="D154" s="13" t="e">
        <f ca="1">VLOOKUP(C154,Names!$C$2:$D$54,2,FALSE)</f>
        <v>#N/A</v>
      </c>
      <c r="E154" s="5" t="str">
        <f ca="1">IFERROR(__xludf.DUMMYFUNCTION("VLOOKUP(A154, IMPORTRANGE(""https://docs.google.com/spreadsheets/d/1Fa25-N6f79vxX2vKdAVxmi7Dwy5hf34dnRWdXsvIvqw/edit#gid=763219425!"",""A2:K201""),4,0)"),"#N/A")</f>
        <v>#N/A</v>
      </c>
      <c r="F154" s="5" t="str">
        <f ca="1">IFERROR(__xludf.DUMMYFUNCTION("VLOOKUP(A154, IMPORTRANGE(""https://docs.google.com/spreadsheets/d/1Fa25-N6f79vxX2vKdAVxmi7Dwy5hf34dnRWdXsvIvqw/edit#gid=763219425!"",""A2:K201""),5,0)"),"#N/A")</f>
        <v>#N/A</v>
      </c>
      <c r="G154" s="5" t="str">
        <f ca="1">IFERROR(__xludf.DUMMYFUNCTION("VLOOKUP(A154, IMPORTRANGE(""https://docs.google.com/spreadsheets/d/1Fa25-N6f79vxX2vKdAVxmi7Dwy5hf34dnRWdXsvIvqw/edit#gid=763219425!"",""A2:K201""),6,0)"),"#N/A")</f>
        <v>#N/A</v>
      </c>
      <c r="H154" s="27" t="str">
        <f ca="1">IFERROR(__xludf.DUMMYFUNCTION("VLOOKUP(A154, IMPORTRANGE(""https://docs.google.com/spreadsheets/d/1Fa25-N6f79vxX2vKdAVxmi7Dwy5hf34dnRWdXsvIvqw/edit#gid=763219425!"",""A2:K201""),7,0)"),"#N/A")</f>
        <v>#N/A</v>
      </c>
      <c r="I154" s="27" t="str">
        <f ca="1">IFERROR(__xludf.DUMMYFUNCTION("VLOOKUP(A154, IMPORTRANGE(""https://docs.google.com/spreadsheets/d/1Fa25-N6f79vxX2vKdAVxmi7Dwy5hf34dnRWdXsvIvqw/edit#gid=763219425!"",""A2:K201""),8,0)"),"#N/A")</f>
        <v>#N/A</v>
      </c>
      <c r="J154" s="27" t="str">
        <f ca="1">IFERROR(__xludf.DUMMYFUNCTION("VLOOKUP(A154, IMPORTRANGE(""https://docs.google.com/spreadsheets/d/1Fa25-N6f79vxX2vKdAVxmi7Dwy5hf34dnRWdXsvIvqw/edit#gid=763219425!"",""A2:K201""),9,0)"),"#N/A")</f>
        <v>#N/A</v>
      </c>
      <c r="K154" s="27" t="str">
        <f ca="1">IFERROR(__xludf.DUMMYFUNCTION("VLOOKUP(A154, IMPORTRANGE(""https://docs.google.com/spreadsheets/d/1Fa25-N6f79vxX2vKdAVxmi7Dwy5hf34dnRWdXsvIvqw/edit#gid=763219425!"",""A2:K201""),10,0)"),"#N/A")</f>
        <v>#N/A</v>
      </c>
      <c r="L154" s="28" t="e">
        <f t="shared" ca="1" si="1"/>
        <v>#VALUE!</v>
      </c>
      <c r="M154" s="30" t="e">
        <f t="shared" ca="1" si="2"/>
        <v>#VALUE!</v>
      </c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4.25" x14ac:dyDescent="0.2">
      <c r="A155" s="25">
        <f t="shared" si="0"/>
        <v>154</v>
      </c>
      <c r="B155" s="26" t="str">
        <f ca="1">IFERROR(__xludf.DUMMYFUNCTION("VLOOKUP(A155, IMPORTRANGE(""https://docs.google.com/spreadsheets/d/1Fa25-N6f79vxX2vKdAVxmi7Dwy5hf34dnRWdXsvIvqw/edit#gid=763219425!"",""A2:K201""),3,0)"),"#N/A")</f>
        <v>#N/A</v>
      </c>
      <c r="C155" s="12" t="str">
        <f ca="1">IFERROR(__xludf.DUMMYFUNCTION("index(SPLIT(B155, "" ""), 0, 3)"),"#N/A")</f>
        <v>#N/A</v>
      </c>
      <c r="D155" s="13" t="e">
        <f ca="1">VLOOKUP(C155,Names!$C$2:$D$54,2,FALSE)</f>
        <v>#N/A</v>
      </c>
      <c r="E155" s="5" t="str">
        <f ca="1">IFERROR(__xludf.DUMMYFUNCTION("VLOOKUP(A155, IMPORTRANGE(""https://docs.google.com/spreadsheets/d/1Fa25-N6f79vxX2vKdAVxmi7Dwy5hf34dnRWdXsvIvqw/edit#gid=763219425!"",""A2:K201""),4,0)"),"#N/A")</f>
        <v>#N/A</v>
      </c>
      <c r="F155" s="5" t="str">
        <f ca="1">IFERROR(__xludf.DUMMYFUNCTION("VLOOKUP(A155, IMPORTRANGE(""https://docs.google.com/spreadsheets/d/1Fa25-N6f79vxX2vKdAVxmi7Dwy5hf34dnRWdXsvIvqw/edit#gid=763219425!"",""A2:K201""),5,0)"),"#N/A")</f>
        <v>#N/A</v>
      </c>
      <c r="G155" s="5" t="str">
        <f ca="1">IFERROR(__xludf.DUMMYFUNCTION("VLOOKUP(A155, IMPORTRANGE(""https://docs.google.com/spreadsheets/d/1Fa25-N6f79vxX2vKdAVxmi7Dwy5hf34dnRWdXsvIvqw/edit#gid=763219425!"",""A2:K201""),6,0)"),"#N/A")</f>
        <v>#N/A</v>
      </c>
      <c r="H155" s="27" t="str">
        <f ca="1">IFERROR(__xludf.DUMMYFUNCTION("VLOOKUP(A155, IMPORTRANGE(""https://docs.google.com/spreadsheets/d/1Fa25-N6f79vxX2vKdAVxmi7Dwy5hf34dnRWdXsvIvqw/edit#gid=763219425!"",""A2:K201""),7,0)"),"#N/A")</f>
        <v>#N/A</v>
      </c>
      <c r="I155" s="27" t="str">
        <f ca="1">IFERROR(__xludf.DUMMYFUNCTION("VLOOKUP(A155, IMPORTRANGE(""https://docs.google.com/spreadsheets/d/1Fa25-N6f79vxX2vKdAVxmi7Dwy5hf34dnRWdXsvIvqw/edit#gid=763219425!"",""A2:K201""),8,0)"),"#N/A")</f>
        <v>#N/A</v>
      </c>
      <c r="J155" s="27" t="str">
        <f ca="1">IFERROR(__xludf.DUMMYFUNCTION("VLOOKUP(A155, IMPORTRANGE(""https://docs.google.com/spreadsheets/d/1Fa25-N6f79vxX2vKdAVxmi7Dwy5hf34dnRWdXsvIvqw/edit#gid=763219425!"",""A2:K201""),9,0)"),"#N/A")</f>
        <v>#N/A</v>
      </c>
      <c r="K155" s="27" t="str">
        <f ca="1">IFERROR(__xludf.DUMMYFUNCTION("VLOOKUP(A155, IMPORTRANGE(""https://docs.google.com/spreadsheets/d/1Fa25-N6f79vxX2vKdAVxmi7Dwy5hf34dnRWdXsvIvqw/edit#gid=763219425!"",""A2:K201""),10,0)"),"#N/A")</f>
        <v>#N/A</v>
      </c>
      <c r="L155" s="28" t="e">
        <f t="shared" ca="1" si="1"/>
        <v>#VALUE!</v>
      </c>
      <c r="M155" s="30" t="e">
        <f t="shared" ca="1" si="2"/>
        <v>#VALUE!</v>
      </c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4.25" x14ac:dyDescent="0.2">
      <c r="A156" s="25">
        <f t="shared" si="0"/>
        <v>155</v>
      </c>
      <c r="B156" s="26" t="str">
        <f ca="1">IFERROR(__xludf.DUMMYFUNCTION("VLOOKUP(A156, IMPORTRANGE(""https://docs.google.com/spreadsheets/d/1Fa25-N6f79vxX2vKdAVxmi7Dwy5hf34dnRWdXsvIvqw/edit#gid=763219425!"",""A2:K201""),3,0)"),"#N/A")</f>
        <v>#N/A</v>
      </c>
      <c r="C156" s="12" t="str">
        <f ca="1">IFERROR(__xludf.DUMMYFUNCTION("index(SPLIT(B156, "" ""), 0, 3)"),"#N/A")</f>
        <v>#N/A</v>
      </c>
      <c r="D156" s="13" t="e">
        <f ca="1">VLOOKUP(C156,Names!$C$2:$D$54,2,FALSE)</f>
        <v>#N/A</v>
      </c>
      <c r="E156" s="5" t="str">
        <f ca="1">IFERROR(__xludf.DUMMYFUNCTION("VLOOKUP(A156, IMPORTRANGE(""https://docs.google.com/spreadsheets/d/1Fa25-N6f79vxX2vKdAVxmi7Dwy5hf34dnRWdXsvIvqw/edit#gid=763219425!"",""A2:K201""),4,0)"),"#N/A")</f>
        <v>#N/A</v>
      </c>
      <c r="F156" s="5" t="str">
        <f ca="1">IFERROR(__xludf.DUMMYFUNCTION("VLOOKUP(A156, IMPORTRANGE(""https://docs.google.com/spreadsheets/d/1Fa25-N6f79vxX2vKdAVxmi7Dwy5hf34dnRWdXsvIvqw/edit#gid=763219425!"",""A2:K201""),5,0)"),"#N/A")</f>
        <v>#N/A</v>
      </c>
      <c r="G156" s="5" t="str">
        <f ca="1">IFERROR(__xludf.DUMMYFUNCTION("VLOOKUP(A156, IMPORTRANGE(""https://docs.google.com/spreadsheets/d/1Fa25-N6f79vxX2vKdAVxmi7Dwy5hf34dnRWdXsvIvqw/edit#gid=763219425!"",""A2:K201""),6,0)"),"#N/A")</f>
        <v>#N/A</v>
      </c>
      <c r="H156" s="27" t="str">
        <f ca="1">IFERROR(__xludf.DUMMYFUNCTION("VLOOKUP(A156, IMPORTRANGE(""https://docs.google.com/spreadsheets/d/1Fa25-N6f79vxX2vKdAVxmi7Dwy5hf34dnRWdXsvIvqw/edit#gid=763219425!"",""A2:K201""),7,0)"),"#N/A")</f>
        <v>#N/A</v>
      </c>
      <c r="I156" s="27" t="str">
        <f ca="1">IFERROR(__xludf.DUMMYFUNCTION("VLOOKUP(A156, IMPORTRANGE(""https://docs.google.com/spreadsheets/d/1Fa25-N6f79vxX2vKdAVxmi7Dwy5hf34dnRWdXsvIvqw/edit#gid=763219425!"",""A2:K201""),8,0)"),"#N/A")</f>
        <v>#N/A</v>
      </c>
      <c r="J156" s="27" t="str">
        <f ca="1">IFERROR(__xludf.DUMMYFUNCTION("VLOOKUP(A156, IMPORTRANGE(""https://docs.google.com/spreadsheets/d/1Fa25-N6f79vxX2vKdAVxmi7Dwy5hf34dnRWdXsvIvqw/edit#gid=763219425!"",""A2:K201""),9,0)"),"#N/A")</f>
        <v>#N/A</v>
      </c>
      <c r="K156" s="27" t="str">
        <f ca="1">IFERROR(__xludf.DUMMYFUNCTION("VLOOKUP(A156, IMPORTRANGE(""https://docs.google.com/spreadsheets/d/1Fa25-N6f79vxX2vKdAVxmi7Dwy5hf34dnRWdXsvIvqw/edit#gid=763219425!"",""A2:K201""),10,0)"),"#N/A")</f>
        <v>#N/A</v>
      </c>
      <c r="L156" s="28" t="e">
        <f t="shared" ca="1" si="1"/>
        <v>#VALUE!</v>
      </c>
      <c r="M156" s="30" t="e">
        <f t="shared" ca="1" si="2"/>
        <v>#VALUE!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4.25" x14ac:dyDescent="0.2">
      <c r="A157" s="25">
        <f t="shared" si="0"/>
        <v>156</v>
      </c>
      <c r="B157" s="26" t="str">
        <f ca="1">IFERROR(__xludf.DUMMYFUNCTION("VLOOKUP(A157, IMPORTRANGE(""https://docs.google.com/spreadsheets/d/1Fa25-N6f79vxX2vKdAVxmi7Dwy5hf34dnRWdXsvIvqw/edit#gid=763219425!"",""A2:K201""),3,0)"),"#N/A")</f>
        <v>#N/A</v>
      </c>
      <c r="C157" s="12" t="str">
        <f ca="1">IFERROR(__xludf.DUMMYFUNCTION("index(SPLIT(B157, "" ""), 0, 3)"),"#N/A")</f>
        <v>#N/A</v>
      </c>
      <c r="D157" s="13" t="e">
        <f ca="1">VLOOKUP(C157,Names!$C$2:$D$54,2,FALSE)</f>
        <v>#N/A</v>
      </c>
      <c r="E157" s="5" t="str">
        <f ca="1">IFERROR(__xludf.DUMMYFUNCTION("VLOOKUP(A157, IMPORTRANGE(""https://docs.google.com/spreadsheets/d/1Fa25-N6f79vxX2vKdAVxmi7Dwy5hf34dnRWdXsvIvqw/edit#gid=763219425!"",""A2:K201""),4,0)"),"#N/A")</f>
        <v>#N/A</v>
      </c>
      <c r="F157" s="5" t="str">
        <f ca="1">IFERROR(__xludf.DUMMYFUNCTION("VLOOKUP(A157, IMPORTRANGE(""https://docs.google.com/spreadsheets/d/1Fa25-N6f79vxX2vKdAVxmi7Dwy5hf34dnRWdXsvIvqw/edit#gid=763219425!"",""A2:K201""),5,0)"),"#N/A")</f>
        <v>#N/A</v>
      </c>
      <c r="G157" s="5" t="str">
        <f ca="1">IFERROR(__xludf.DUMMYFUNCTION("VLOOKUP(A157, IMPORTRANGE(""https://docs.google.com/spreadsheets/d/1Fa25-N6f79vxX2vKdAVxmi7Dwy5hf34dnRWdXsvIvqw/edit#gid=763219425!"",""A2:K201""),6,0)"),"#N/A")</f>
        <v>#N/A</v>
      </c>
      <c r="H157" s="27" t="str">
        <f ca="1">IFERROR(__xludf.DUMMYFUNCTION("VLOOKUP(A157, IMPORTRANGE(""https://docs.google.com/spreadsheets/d/1Fa25-N6f79vxX2vKdAVxmi7Dwy5hf34dnRWdXsvIvqw/edit#gid=763219425!"",""A2:K201""),7,0)"),"#N/A")</f>
        <v>#N/A</v>
      </c>
      <c r="I157" s="27" t="str">
        <f ca="1">IFERROR(__xludf.DUMMYFUNCTION("VLOOKUP(A157, IMPORTRANGE(""https://docs.google.com/spreadsheets/d/1Fa25-N6f79vxX2vKdAVxmi7Dwy5hf34dnRWdXsvIvqw/edit#gid=763219425!"",""A2:K201""),8,0)"),"#N/A")</f>
        <v>#N/A</v>
      </c>
      <c r="J157" s="27" t="str">
        <f ca="1">IFERROR(__xludf.DUMMYFUNCTION("VLOOKUP(A157, IMPORTRANGE(""https://docs.google.com/spreadsheets/d/1Fa25-N6f79vxX2vKdAVxmi7Dwy5hf34dnRWdXsvIvqw/edit#gid=763219425!"",""A2:K201""),9,0)"),"#N/A")</f>
        <v>#N/A</v>
      </c>
      <c r="K157" s="27" t="str">
        <f ca="1">IFERROR(__xludf.DUMMYFUNCTION("VLOOKUP(A157, IMPORTRANGE(""https://docs.google.com/spreadsheets/d/1Fa25-N6f79vxX2vKdAVxmi7Dwy5hf34dnRWdXsvIvqw/edit#gid=763219425!"",""A2:K201""),10,0)"),"#N/A")</f>
        <v>#N/A</v>
      </c>
      <c r="L157" s="28" t="e">
        <f t="shared" ca="1" si="1"/>
        <v>#VALUE!</v>
      </c>
      <c r="M157" s="30" t="e">
        <f t="shared" ca="1" si="2"/>
        <v>#VALUE!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4.25" x14ac:dyDescent="0.2">
      <c r="A158" s="25">
        <f t="shared" si="0"/>
        <v>157</v>
      </c>
      <c r="B158" s="26" t="str">
        <f ca="1">IFERROR(__xludf.DUMMYFUNCTION("VLOOKUP(A158, IMPORTRANGE(""https://docs.google.com/spreadsheets/d/1Fa25-N6f79vxX2vKdAVxmi7Dwy5hf34dnRWdXsvIvqw/edit#gid=763219425!"",""A2:K201""),3,0)"),"#N/A")</f>
        <v>#N/A</v>
      </c>
      <c r="C158" s="12" t="str">
        <f ca="1">IFERROR(__xludf.DUMMYFUNCTION("index(SPLIT(B158, "" ""), 0, 3)"),"#N/A")</f>
        <v>#N/A</v>
      </c>
      <c r="D158" s="13" t="e">
        <f ca="1">VLOOKUP(C158,Names!$C$2:$D$54,2,FALSE)</f>
        <v>#N/A</v>
      </c>
      <c r="E158" s="5" t="str">
        <f ca="1">IFERROR(__xludf.DUMMYFUNCTION("VLOOKUP(A158, IMPORTRANGE(""https://docs.google.com/spreadsheets/d/1Fa25-N6f79vxX2vKdAVxmi7Dwy5hf34dnRWdXsvIvqw/edit#gid=763219425!"",""A2:K201""),4,0)"),"#N/A")</f>
        <v>#N/A</v>
      </c>
      <c r="F158" s="5" t="str">
        <f ca="1">IFERROR(__xludf.DUMMYFUNCTION("VLOOKUP(A158, IMPORTRANGE(""https://docs.google.com/spreadsheets/d/1Fa25-N6f79vxX2vKdAVxmi7Dwy5hf34dnRWdXsvIvqw/edit#gid=763219425!"",""A2:K201""),5,0)"),"#N/A")</f>
        <v>#N/A</v>
      </c>
      <c r="G158" s="5" t="str">
        <f ca="1">IFERROR(__xludf.DUMMYFUNCTION("VLOOKUP(A158, IMPORTRANGE(""https://docs.google.com/spreadsheets/d/1Fa25-N6f79vxX2vKdAVxmi7Dwy5hf34dnRWdXsvIvqw/edit#gid=763219425!"",""A2:K201""),6,0)"),"#N/A")</f>
        <v>#N/A</v>
      </c>
      <c r="H158" s="27" t="str">
        <f ca="1">IFERROR(__xludf.DUMMYFUNCTION("VLOOKUP(A158, IMPORTRANGE(""https://docs.google.com/spreadsheets/d/1Fa25-N6f79vxX2vKdAVxmi7Dwy5hf34dnRWdXsvIvqw/edit#gid=763219425!"",""A2:K201""),7,0)"),"#N/A")</f>
        <v>#N/A</v>
      </c>
      <c r="I158" s="27" t="str">
        <f ca="1">IFERROR(__xludf.DUMMYFUNCTION("VLOOKUP(A158, IMPORTRANGE(""https://docs.google.com/spreadsheets/d/1Fa25-N6f79vxX2vKdAVxmi7Dwy5hf34dnRWdXsvIvqw/edit#gid=763219425!"",""A2:K201""),8,0)"),"#N/A")</f>
        <v>#N/A</v>
      </c>
      <c r="J158" s="27" t="str">
        <f ca="1">IFERROR(__xludf.DUMMYFUNCTION("VLOOKUP(A158, IMPORTRANGE(""https://docs.google.com/spreadsheets/d/1Fa25-N6f79vxX2vKdAVxmi7Dwy5hf34dnRWdXsvIvqw/edit#gid=763219425!"",""A2:K201""),9,0)"),"#N/A")</f>
        <v>#N/A</v>
      </c>
      <c r="K158" s="27" t="str">
        <f ca="1">IFERROR(__xludf.DUMMYFUNCTION("VLOOKUP(A158, IMPORTRANGE(""https://docs.google.com/spreadsheets/d/1Fa25-N6f79vxX2vKdAVxmi7Dwy5hf34dnRWdXsvIvqw/edit#gid=763219425!"",""A2:K201""),10,0)"),"#N/A")</f>
        <v>#N/A</v>
      </c>
      <c r="L158" s="28" t="e">
        <f t="shared" ca="1" si="1"/>
        <v>#VALUE!</v>
      </c>
      <c r="M158" s="30" t="e">
        <f t="shared" ca="1" si="2"/>
        <v>#VALUE!</v>
      </c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4.25" x14ac:dyDescent="0.2">
      <c r="A159" s="25">
        <f t="shared" si="0"/>
        <v>158</v>
      </c>
      <c r="B159" s="26" t="str">
        <f ca="1">IFERROR(__xludf.DUMMYFUNCTION("VLOOKUP(A159, IMPORTRANGE(""https://docs.google.com/spreadsheets/d/1Fa25-N6f79vxX2vKdAVxmi7Dwy5hf34dnRWdXsvIvqw/edit#gid=763219425!"",""A2:K201""),3,0)"),"#N/A")</f>
        <v>#N/A</v>
      </c>
      <c r="C159" s="12" t="str">
        <f ca="1">IFERROR(__xludf.DUMMYFUNCTION("index(SPLIT(B159, "" ""), 0, 3)"),"#N/A")</f>
        <v>#N/A</v>
      </c>
      <c r="D159" s="13" t="e">
        <f ca="1">VLOOKUP(C159,Names!$C$2:$D$54,2,FALSE)</f>
        <v>#N/A</v>
      </c>
      <c r="E159" s="5" t="str">
        <f ca="1">IFERROR(__xludf.DUMMYFUNCTION("VLOOKUP(A159, IMPORTRANGE(""https://docs.google.com/spreadsheets/d/1Fa25-N6f79vxX2vKdAVxmi7Dwy5hf34dnRWdXsvIvqw/edit#gid=763219425!"",""A2:K201""),4,0)"),"#N/A")</f>
        <v>#N/A</v>
      </c>
      <c r="F159" s="5" t="str">
        <f ca="1">IFERROR(__xludf.DUMMYFUNCTION("VLOOKUP(A159, IMPORTRANGE(""https://docs.google.com/spreadsheets/d/1Fa25-N6f79vxX2vKdAVxmi7Dwy5hf34dnRWdXsvIvqw/edit#gid=763219425!"",""A2:K201""),5,0)"),"#N/A")</f>
        <v>#N/A</v>
      </c>
      <c r="G159" s="5" t="str">
        <f ca="1">IFERROR(__xludf.DUMMYFUNCTION("VLOOKUP(A159, IMPORTRANGE(""https://docs.google.com/spreadsheets/d/1Fa25-N6f79vxX2vKdAVxmi7Dwy5hf34dnRWdXsvIvqw/edit#gid=763219425!"",""A2:K201""),6,0)"),"#N/A")</f>
        <v>#N/A</v>
      </c>
      <c r="H159" s="27" t="str">
        <f ca="1">IFERROR(__xludf.DUMMYFUNCTION("VLOOKUP(A159, IMPORTRANGE(""https://docs.google.com/spreadsheets/d/1Fa25-N6f79vxX2vKdAVxmi7Dwy5hf34dnRWdXsvIvqw/edit#gid=763219425!"",""A2:K201""),7,0)"),"#N/A")</f>
        <v>#N/A</v>
      </c>
      <c r="I159" s="27" t="str">
        <f ca="1">IFERROR(__xludf.DUMMYFUNCTION("VLOOKUP(A159, IMPORTRANGE(""https://docs.google.com/spreadsheets/d/1Fa25-N6f79vxX2vKdAVxmi7Dwy5hf34dnRWdXsvIvqw/edit#gid=763219425!"",""A2:K201""),8,0)"),"#N/A")</f>
        <v>#N/A</v>
      </c>
      <c r="J159" s="27" t="str">
        <f ca="1">IFERROR(__xludf.DUMMYFUNCTION("VLOOKUP(A159, IMPORTRANGE(""https://docs.google.com/spreadsheets/d/1Fa25-N6f79vxX2vKdAVxmi7Dwy5hf34dnRWdXsvIvqw/edit#gid=763219425!"",""A2:K201""),9,0)"),"#N/A")</f>
        <v>#N/A</v>
      </c>
      <c r="K159" s="27" t="str">
        <f ca="1">IFERROR(__xludf.DUMMYFUNCTION("VLOOKUP(A159, IMPORTRANGE(""https://docs.google.com/spreadsheets/d/1Fa25-N6f79vxX2vKdAVxmi7Dwy5hf34dnRWdXsvIvqw/edit#gid=763219425!"",""A2:K201""),10,0)"),"#N/A")</f>
        <v>#N/A</v>
      </c>
      <c r="L159" s="28" t="e">
        <f t="shared" ca="1" si="1"/>
        <v>#VALUE!</v>
      </c>
      <c r="M159" s="30" t="e">
        <f t="shared" ca="1" si="2"/>
        <v>#VALUE!</v>
      </c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4.25" x14ac:dyDescent="0.2">
      <c r="A160" s="25">
        <f t="shared" si="0"/>
        <v>159</v>
      </c>
      <c r="B160" s="26" t="str">
        <f ca="1">IFERROR(__xludf.DUMMYFUNCTION("VLOOKUP(A160, IMPORTRANGE(""https://docs.google.com/spreadsheets/d/1Fa25-N6f79vxX2vKdAVxmi7Dwy5hf34dnRWdXsvIvqw/edit#gid=763219425!"",""A2:K201""),3,0)"),"#N/A")</f>
        <v>#N/A</v>
      </c>
      <c r="C160" s="12" t="str">
        <f ca="1">IFERROR(__xludf.DUMMYFUNCTION("index(SPLIT(B160, "" ""), 0, 3)"),"#N/A")</f>
        <v>#N/A</v>
      </c>
      <c r="D160" s="13" t="e">
        <f ca="1">VLOOKUP(C160,Names!$C$2:$D$54,2,FALSE)</f>
        <v>#N/A</v>
      </c>
      <c r="E160" s="5" t="str">
        <f ca="1">IFERROR(__xludf.DUMMYFUNCTION("VLOOKUP(A160, IMPORTRANGE(""https://docs.google.com/spreadsheets/d/1Fa25-N6f79vxX2vKdAVxmi7Dwy5hf34dnRWdXsvIvqw/edit#gid=763219425!"",""A2:K201""),4,0)"),"#N/A")</f>
        <v>#N/A</v>
      </c>
      <c r="F160" s="5" t="str">
        <f ca="1">IFERROR(__xludf.DUMMYFUNCTION("VLOOKUP(A160, IMPORTRANGE(""https://docs.google.com/spreadsheets/d/1Fa25-N6f79vxX2vKdAVxmi7Dwy5hf34dnRWdXsvIvqw/edit#gid=763219425!"",""A2:K201""),5,0)"),"#N/A")</f>
        <v>#N/A</v>
      </c>
      <c r="G160" s="5" t="str">
        <f ca="1">IFERROR(__xludf.DUMMYFUNCTION("VLOOKUP(A160, IMPORTRANGE(""https://docs.google.com/spreadsheets/d/1Fa25-N6f79vxX2vKdAVxmi7Dwy5hf34dnRWdXsvIvqw/edit#gid=763219425!"",""A2:K201""),6,0)"),"#N/A")</f>
        <v>#N/A</v>
      </c>
      <c r="H160" s="27" t="str">
        <f ca="1">IFERROR(__xludf.DUMMYFUNCTION("VLOOKUP(A160, IMPORTRANGE(""https://docs.google.com/spreadsheets/d/1Fa25-N6f79vxX2vKdAVxmi7Dwy5hf34dnRWdXsvIvqw/edit#gid=763219425!"",""A2:K201""),7,0)"),"#N/A")</f>
        <v>#N/A</v>
      </c>
      <c r="I160" s="27" t="str">
        <f ca="1">IFERROR(__xludf.DUMMYFUNCTION("VLOOKUP(A160, IMPORTRANGE(""https://docs.google.com/spreadsheets/d/1Fa25-N6f79vxX2vKdAVxmi7Dwy5hf34dnRWdXsvIvqw/edit#gid=763219425!"",""A2:K201""),8,0)"),"#N/A")</f>
        <v>#N/A</v>
      </c>
      <c r="J160" s="27" t="str">
        <f ca="1">IFERROR(__xludf.DUMMYFUNCTION("VLOOKUP(A160, IMPORTRANGE(""https://docs.google.com/spreadsheets/d/1Fa25-N6f79vxX2vKdAVxmi7Dwy5hf34dnRWdXsvIvqw/edit#gid=763219425!"",""A2:K201""),9,0)"),"#N/A")</f>
        <v>#N/A</v>
      </c>
      <c r="K160" s="27" t="str">
        <f ca="1">IFERROR(__xludf.DUMMYFUNCTION("VLOOKUP(A160, IMPORTRANGE(""https://docs.google.com/spreadsheets/d/1Fa25-N6f79vxX2vKdAVxmi7Dwy5hf34dnRWdXsvIvqw/edit#gid=763219425!"",""A2:K201""),10,0)"),"#N/A")</f>
        <v>#N/A</v>
      </c>
      <c r="L160" s="28" t="e">
        <f t="shared" ca="1" si="1"/>
        <v>#VALUE!</v>
      </c>
      <c r="M160" s="30" t="e">
        <f t="shared" ca="1" si="2"/>
        <v>#VALUE!</v>
      </c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4.25" x14ac:dyDescent="0.2">
      <c r="A161" s="25">
        <f t="shared" si="0"/>
        <v>160</v>
      </c>
      <c r="B161" s="26" t="str">
        <f ca="1">IFERROR(__xludf.DUMMYFUNCTION("VLOOKUP(A161, IMPORTRANGE(""https://docs.google.com/spreadsheets/d/1Fa25-N6f79vxX2vKdAVxmi7Dwy5hf34dnRWdXsvIvqw/edit#gid=763219425!"",""A2:K201""),3,0)"),"#N/A")</f>
        <v>#N/A</v>
      </c>
      <c r="C161" s="12" t="str">
        <f ca="1">IFERROR(__xludf.DUMMYFUNCTION("index(SPLIT(B161, "" ""), 0, 3)"),"#N/A")</f>
        <v>#N/A</v>
      </c>
      <c r="D161" s="13" t="e">
        <f ca="1">VLOOKUP(C161,Names!$C$2:$D$54,2,FALSE)</f>
        <v>#N/A</v>
      </c>
      <c r="E161" s="5" t="str">
        <f ca="1">IFERROR(__xludf.DUMMYFUNCTION("VLOOKUP(A161, IMPORTRANGE(""https://docs.google.com/spreadsheets/d/1Fa25-N6f79vxX2vKdAVxmi7Dwy5hf34dnRWdXsvIvqw/edit#gid=763219425!"",""A2:K201""),4,0)"),"#N/A")</f>
        <v>#N/A</v>
      </c>
      <c r="F161" s="5" t="str">
        <f ca="1">IFERROR(__xludf.DUMMYFUNCTION("VLOOKUP(A161, IMPORTRANGE(""https://docs.google.com/spreadsheets/d/1Fa25-N6f79vxX2vKdAVxmi7Dwy5hf34dnRWdXsvIvqw/edit#gid=763219425!"",""A2:K201""),5,0)"),"#N/A")</f>
        <v>#N/A</v>
      </c>
      <c r="G161" s="5" t="str">
        <f ca="1">IFERROR(__xludf.DUMMYFUNCTION("VLOOKUP(A161, IMPORTRANGE(""https://docs.google.com/spreadsheets/d/1Fa25-N6f79vxX2vKdAVxmi7Dwy5hf34dnRWdXsvIvqw/edit#gid=763219425!"",""A2:K201""),6,0)"),"#N/A")</f>
        <v>#N/A</v>
      </c>
      <c r="H161" s="27" t="str">
        <f ca="1">IFERROR(__xludf.DUMMYFUNCTION("VLOOKUP(A161, IMPORTRANGE(""https://docs.google.com/spreadsheets/d/1Fa25-N6f79vxX2vKdAVxmi7Dwy5hf34dnRWdXsvIvqw/edit#gid=763219425!"",""A2:K201""),7,0)"),"#N/A")</f>
        <v>#N/A</v>
      </c>
      <c r="I161" s="27" t="str">
        <f ca="1">IFERROR(__xludf.DUMMYFUNCTION("VLOOKUP(A161, IMPORTRANGE(""https://docs.google.com/spreadsheets/d/1Fa25-N6f79vxX2vKdAVxmi7Dwy5hf34dnRWdXsvIvqw/edit#gid=763219425!"",""A2:K201""),8,0)"),"#N/A")</f>
        <v>#N/A</v>
      </c>
      <c r="J161" s="27" t="str">
        <f ca="1">IFERROR(__xludf.DUMMYFUNCTION("VLOOKUP(A161, IMPORTRANGE(""https://docs.google.com/spreadsheets/d/1Fa25-N6f79vxX2vKdAVxmi7Dwy5hf34dnRWdXsvIvqw/edit#gid=763219425!"",""A2:K201""),9,0)"),"#N/A")</f>
        <v>#N/A</v>
      </c>
      <c r="K161" s="27" t="str">
        <f ca="1">IFERROR(__xludf.DUMMYFUNCTION("VLOOKUP(A161, IMPORTRANGE(""https://docs.google.com/spreadsheets/d/1Fa25-N6f79vxX2vKdAVxmi7Dwy5hf34dnRWdXsvIvqw/edit#gid=763219425!"",""A2:K201""),10,0)"),"#N/A")</f>
        <v>#N/A</v>
      </c>
      <c r="L161" s="28" t="e">
        <f t="shared" ca="1" si="1"/>
        <v>#VALUE!</v>
      </c>
      <c r="M161" s="30" t="e">
        <f t="shared" ca="1" si="2"/>
        <v>#VALUE!</v>
      </c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4.25" x14ac:dyDescent="0.2">
      <c r="A162" s="25">
        <f t="shared" si="0"/>
        <v>161</v>
      </c>
      <c r="B162" s="26" t="str">
        <f ca="1">IFERROR(__xludf.DUMMYFUNCTION("VLOOKUP(A162, IMPORTRANGE(""https://docs.google.com/spreadsheets/d/1Fa25-N6f79vxX2vKdAVxmi7Dwy5hf34dnRWdXsvIvqw/edit#gid=763219425!"",""A2:K201""),3,0)"),"#N/A")</f>
        <v>#N/A</v>
      </c>
      <c r="C162" s="12" t="str">
        <f ca="1">IFERROR(__xludf.DUMMYFUNCTION("index(SPLIT(B162, "" ""), 0, 3)"),"#N/A")</f>
        <v>#N/A</v>
      </c>
      <c r="D162" s="13" t="e">
        <f ca="1">VLOOKUP(C162,Names!$C$2:$D$54,2,FALSE)</f>
        <v>#N/A</v>
      </c>
      <c r="E162" s="5" t="str">
        <f ca="1">IFERROR(__xludf.DUMMYFUNCTION("VLOOKUP(A162, IMPORTRANGE(""https://docs.google.com/spreadsheets/d/1Fa25-N6f79vxX2vKdAVxmi7Dwy5hf34dnRWdXsvIvqw/edit#gid=763219425!"",""A2:K201""),4,0)"),"#N/A")</f>
        <v>#N/A</v>
      </c>
      <c r="F162" s="5" t="str">
        <f ca="1">IFERROR(__xludf.DUMMYFUNCTION("VLOOKUP(A162, IMPORTRANGE(""https://docs.google.com/spreadsheets/d/1Fa25-N6f79vxX2vKdAVxmi7Dwy5hf34dnRWdXsvIvqw/edit#gid=763219425!"",""A2:K201""),5,0)"),"#N/A")</f>
        <v>#N/A</v>
      </c>
      <c r="G162" s="5" t="str">
        <f ca="1">IFERROR(__xludf.DUMMYFUNCTION("VLOOKUP(A162, IMPORTRANGE(""https://docs.google.com/spreadsheets/d/1Fa25-N6f79vxX2vKdAVxmi7Dwy5hf34dnRWdXsvIvqw/edit#gid=763219425!"",""A2:K201""),6,0)"),"#N/A")</f>
        <v>#N/A</v>
      </c>
      <c r="H162" s="27" t="str">
        <f ca="1">IFERROR(__xludf.DUMMYFUNCTION("VLOOKUP(A162, IMPORTRANGE(""https://docs.google.com/spreadsheets/d/1Fa25-N6f79vxX2vKdAVxmi7Dwy5hf34dnRWdXsvIvqw/edit#gid=763219425!"",""A2:K201""),7,0)"),"#N/A")</f>
        <v>#N/A</v>
      </c>
      <c r="I162" s="27" t="str">
        <f ca="1">IFERROR(__xludf.DUMMYFUNCTION("VLOOKUP(A162, IMPORTRANGE(""https://docs.google.com/spreadsheets/d/1Fa25-N6f79vxX2vKdAVxmi7Dwy5hf34dnRWdXsvIvqw/edit#gid=763219425!"",""A2:K201""),8,0)"),"#N/A")</f>
        <v>#N/A</v>
      </c>
      <c r="J162" s="27" t="str">
        <f ca="1">IFERROR(__xludf.DUMMYFUNCTION("VLOOKUP(A162, IMPORTRANGE(""https://docs.google.com/spreadsheets/d/1Fa25-N6f79vxX2vKdAVxmi7Dwy5hf34dnRWdXsvIvqw/edit#gid=763219425!"",""A2:K201""),9,0)"),"#N/A")</f>
        <v>#N/A</v>
      </c>
      <c r="K162" s="27" t="str">
        <f ca="1">IFERROR(__xludf.DUMMYFUNCTION("VLOOKUP(A162, IMPORTRANGE(""https://docs.google.com/spreadsheets/d/1Fa25-N6f79vxX2vKdAVxmi7Dwy5hf34dnRWdXsvIvqw/edit#gid=763219425!"",""A2:K201""),10,0)"),"#N/A")</f>
        <v>#N/A</v>
      </c>
      <c r="L162" s="28" t="e">
        <f t="shared" ca="1" si="1"/>
        <v>#VALUE!</v>
      </c>
      <c r="M162" s="30" t="e">
        <f t="shared" ca="1" si="2"/>
        <v>#VALUE!</v>
      </c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4.25" x14ac:dyDescent="0.2">
      <c r="A163" s="25">
        <f t="shared" si="0"/>
        <v>162</v>
      </c>
      <c r="B163" s="26" t="str">
        <f ca="1">IFERROR(__xludf.DUMMYFUNCTION("VLOOKUP(A163, IMPORTRANGE(""https://docs.google.com/spreadsheets/d/1Fa25-N6f79vxX2vKdAVxmi7Dwy5hf34dnRWdXsvIvqw/edit#gid=763219425!"",""A2:K201""),3,0)"),"#N/A")</f>
        <v>#N/A</v>
      </c>
      <c r="C163" s="12" t="str">
        <f ca="1">IFERROR(__xludf.DUMMYFUNCTION("index(SPLIT(B163, "" ""), 0, 3)"),"#N/A")</f>
        <v>#N/A</v>
      </c>
      <c r="D163" s="13" t="e">
        <f ca="1">VLOOKUP(C163,Names!$C$2:$D$54,2,FALSE)</f>
        <v>#N/A</v>
      </c>
      <c r="E163" s="5" t="str">
        <f ca="1">IFERROR(__xludf.DUMMYFUNCTION("VLOOKUP(A163, IMPORTRANGE(""https://docs.google.com/spreadsheets/d/1Fa25-N6f79vxX2vKdAVxmi7Dwy5hf34dnRWdXsvIvqw/edit#gid=763219425!"",""A2:K201""),4,0)"),"#N/A")</f>
        <v>#N/A</v>
      </c>
      <c r="F163" s="5" t="str">
        <f ca="1">IFERROR(__xludf.DUMMYFUNCTION("VLOOKUP(A163, IMPORTRANGE(""https://docs.google.com/spreadsheets/d/1Fa25-N6f79vxX2vKdAVxmi7Dwy5hf34dnRWdXsvIvqw/edit#gid=763219425!"",""A2:K201""),5,0)"),"#N/A")</f>
        <v>#N/A</v>
      </c>
      <c r="G163" s="5" t="str">
        <f ca="1">IFERROR(__xludf.DUMMYFUNCTION("VLOOKUP(A163, IMPORTRANGE(""https://docs.google.com/spreadsheets/d/1Fa25-N6f79vxX2vKdAVxmi7Dwy5hf34dnRWdXsvIvqw/edit#gid=763219425!"",""A2:K201""),6,0)"),"#N/A")</f>
        <v>#N/A</v>
      </c>
      <c r="H163" s="27" t="str">
        <f ca="1">IFERROR(__xludf.DUMMYFUNCTION("VLOOKUP(A163, IMPORTRANGE(""https://docs.google.com/spreadsheets/d/1Fa25-N6f79vxX2vKdAVxmi7Dwy5hf34dnRWdXsvIvqw/edit#gid=763219425!"",""A2:K201""),7,0)"),"#N/A")</f>
        <v>#N/A</v>
      </c>
      <c r="I163" s="27" t="str">
        <f ca="1">IFERROR(__xludf.DUMMYFUNCTION("VLOOKUP(A163, IMPORTRANGE(""https://docs.google.com/spreadsheets/d/1Fa25-N6f79vxX2vKdAVxmi7Dwy5hf34dnRWdXsvIvqw/edit#gid=763219425!"",""A2:K201""),8,0)"),"#N/A")</f>
        <v>#N/A</v>
      </c>
      <c r="J163" s="27" t="str">
        <f ca="1">IFERROR(__xludf.DUMMYFUNCTION("VLOOKUP(A163, IMPORTRANGE(""https://docs.google.com/spreadsheets/d/1Fa25-N6f79vxX2vKdAVxmi7Dwy5hf34dnRWdXsvIvqw/edit#gid=763219425!"",""A2:K201""),9,0)"),"#N/A")</f>
        <v>#N/A</v>
      </c>
      <c r="K163" s="27" t="str">
        <f ca="1">IFERROR(__xludf.DUMMYFUNCTION("VLOOKUP(A163, IMPORTRANGE(""https://docs.google.com/spreadsheets/d/1Fa25-N6f79vxX2vKdAVxmi7Dwy5hf34dnRWdXsvIvqw/edit#gid=763219425!"",""A2:K201""),10,0)"),"#N/A")</f>
        <v>#N/A</v>
      </c>
      <c r="L163" s="28" t="e">
        <f t="shared" ca="1" si="1"/>
        <v>#VALUE!</v>
      </c>
      <c r="M163" s="30" t="e">
        <f t="shared" ca="1" si="2"/>
        <v>#VALUE!</v>
      </c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4.25" x14ac:dyDescent="0.2">
      <c r="A164" s="25">
        <f t="shared" si="0"/>
        <v>163</v>
      </c>
      <c r="B164" s="26" t="str">
        <f ca="1">IFERROR(__xludf.DUMMYFUNCTION("VLOOKUP(A164, IMPORTRANGE(""https://docs.google.com/spreadsheets/d/1Fa25-N6f79vxX2vKdAVxmi7Dwy5hf34dnRWdXsvIvqw/edit#gid=763219425!"",""A2:K201""),3,0)"),"#N/A")</f>
        <v>#N/A</v>
      </c>
      <c r="C164" s="12" t="str">
        <f ca="1">IFERROR(__xludf.DUMMYFUNCTION("index(SPLIT(B164, "" ""), 0, 3)"),"#N/A")</f>
        <v>#N/A</v>
      </c>
      <c r="D164" s="13" t="e">
        <f ca="1">VLOOKUP(C164,Names!$C$2:$D$54,2,FALSE)</f>
        <v>#N/A</v>
      </c>
      <c r="E164" s="5" t="str">
        <f ca="1">IFERROR(__xludf.DUMMYFUNCTION("VLOOKUP(A164, IMPORTRANGE(""https://docs.google.com/spreadsheets/d/1Fa25-N6f79vxX2vKdAVxmi7Dwy5hf34dnRWdXsvIvqw/edit#gid=763219425!"",""A2:K201""),4,0)"),"#N/A")</f>
        <v>#N/A</v>
      </c>
      <c r="F164" s="5" t="str">
        <f ca="1">IFERROR(__xludf.DUMMYFUNCTION("VLOOKUP(A164, IMPORTRANGE(""https://docs.google.com/spreadsheets/d/1Fa25-N6f79vxX2vKdAVxmi7Dwy5hf34dnRWdXsvIvqw/edit#gid=763219425!"",""A2:K201""),5,0)"),"#N/A")</f>
        <v>#N/A</v>
      </c>
      <c r="G164" s="5" t="str">
        <f ca="1">IFERROR(__xludf.DUMMYFUNCTION("VLOOKUP(A164, IMPORTRANGE(""https://docs.google.com/spreadsheets/d/1Fa25-N6f79vxX2vKdAVxmi7Dwy5hf34dnRWdXsvIvqw/edit#gid=763219425!"",""A2:K201""),6,0)"),"#N/A")</f>
        <v>#N/A</v>
      </c>
      <c r="H164" s="27" t="str">
        <f ca="1">IFERROR(__xludf.DUMMYFUNCTION("VLOOKUP(A164, IMPORTRANGE(""https://docs.google.com/spreadsheets/d/1Fa25-N6f79vxX2vKdAVxmi7Dwy5hf34dnRWdXsvIvqw/edit#gid=763219425!"",""A2:K201""),7,0)"),"#N/A")</f>
        <v>#N/A</v>
      </c>
      <c r="I164" s="27" t="str">
        <f ca="1">IFERROR(__xludf.DUMMYFUNCTION("VLOOKUP(A164, IMPORTRANGE(""https://docs.google.com/spreadsheets/d/1Fa25-N6f79vxX2vKdAVxmi7Dwy5hf34dnRWdXsvIvqw/edit#gid=763219425!"",""A2:K201""),8,0)"),"#N/A")</f>
        <v>#N/A</v>
      </c>
      <c r="J164" s="27" t="str">
        <f ca="1">IFERROR(__xludf.DUMMYFUNCTION("VLOOKUP(A164, IMPORTRANGE(""https://docs.google.com/spreadsheets/d/1Fa25-N6f79vxX2vKdAVxmi7Dwy5hf34dnRWdXsvIvqw/edit#gid=763219425!"",""A2:K201""),9,0)"),"#N/A")</f>
        <v>#N/A</v>
      </c>
      <c r="K164" s="27" t="str">
        <f ca="1">IFERROR(__xludf.DUMMYFUNCTION("VLOOKUP(A164, IMPORTRANGE(""https://docs.google.com/spreadsheets/d/1Fa25-N6f79vxX2vKdAVxmi7Dwy5hf34dnRWdXsvIvqw/edit#gid=763219425!"",""A2:K201""),10,0)"),"#N/A")</f>
        <v>#N/A</v>
      </c>
      <c r="L164" s="28" t="e">
        <f t="shared" ca="1" si="1"/>
        <v>#VALUE!</v>
      </c>
      <c r="M164" s="30" t="e">
        <f t="shared" ca="1" si="2"/>
        <v>#VALUE!</v>
      </c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4.25" x14ac:dyDescent="0.2">
      <c r="A165" s="25">
        <f t="shared" si="0"/>
        <v>164</v>
      </c>
      <c r="B165" s="26" t="str">
        <f ca="1">IFERROR(__xludf.DUMMYFUNCTION("VLOOKUP(A165, IMPORTRANGE(""https://docs.google.com/spreadsheets/d/1Fa25-N6f79vxX2vKdAVxmi7Dwy5hf34dnRWdXsvIvqw/edit#gid=763219425!"",""A2:K201""),3,0)"),"#N/A")</f>
        <v>#N/A</v>
      </c>
      <c r="C165" s="12" t="str">
        <f ca="1">IFERROR(__xludf.DUMMYFUNCTION("index(SPLIT(B165, "" ""), 0, 3)"),"#N/A")</f>
        <v>#N/A</v>
      </c>
      <c r="D165" s="13" t="e">
        <f ca="1">VLOOKUP(C165,Names!$C$2:$D$54,2,FALSE)</f>
        <v>#N/A</v>
      </c>
      <c r="E165" s="5" t="str">
        <f ca="1">IFERROR(__xludf.DUMMYFUNCTION("VLOOKUP(A165, IMPORTRANGE(""https://docs.google.com/spreadsheets/d/1Fa25-N6f79vxX2vKdAVxmi7Dwy5hf34dnRWdXsvIvqw/edit#gid=763219425!"",""A2:K201""),4,0)"),"#N/A")</f>
        <v>#N/A</v>
      </c>
      <c r="F165" s="5" t="str">
        <f ca="1">IFERROR(__xludf.DUMMYFUNCTION("VLOOKUP(A165, IMPORTRANGE(""https://docs.google.com/spreadsheets/d/1Fa25-N6f79vxX2vKdAVxmi7Dwy5hf34dnRWdXsvIvqw/edit#gid=763219425!"",""A2:K201""),5,0)"),"#N/A")</f>
        <v>#N/A</v>
      </c>
      <c r="G165" s="5" t="str">
        <f ca="1">IFERROR(__xludf.DUMMYFUNCTION("VLOOKUP(A165, IMPORTRANGE(""https://docs.google.com/spreadsheets/d/1Fa25-N6f79vxX2vKdAVxmi7Dwy5hf34dnRWdXsvIvqw/edit#gid=763219425!"",""A2:K201""),6,0)"),"#N/A")</f>
        <v>#N/A</v>
      </c>
      <c r="H165" s="27" t="str">
        <f ca="1">IFERROR(__xludf.DUMMYFUNCTION("VLOOKUP(A165, IMPORTRANGE(""https://docs.google.com/spreadsheets/d/1Fa25-N6f79vxX2vKdAVxmi7Dwy5hf34dnRWdXsvIvqw/edit#gid=763219425!"",""A2:K201""),7,0)"),"#N/A")</f>
        <v>#N/A</v>
      </c>
      <c r="I165" s="27" t="str">
        <f ca="1">IFERROR(__xludf.DUMMYFUNCTION("VLOOKUP(A165, IMPORTRANGE(""https://docs.google.com/spreadsheets/d/1Fa25-N6f79vxX2vKdAVxmi7Dwy5hf34dnRWdXsvIvqw/edit#gid=763219425!"",""A2:K201""),8,0)"),"#N/A")</f>
        <v>#N/A</v>
      </c>
      <c r="J165" s="27" t="str">
        <f ca="1">IFERROR(__xludf.DUMMYFUNCTION("VLOOKUP(A165, IMPORTRANGE(""https://docs.google.com/spreadsheets/d/1Fa25-N6f79vxX2vKdAVxmi7Dwy5hf34dnRWdXsvIvqw/edit#gid=763219425!"",""A2:K201""),9,0)"),"#N/A")</f>
        <v>#N/A</v>
      </c>
      <c r="K165" s="27" t="str">
        <f ca="1">IFERROR(__xludf.DUMMYFUNCTION("VLOOKUP(A165, IMPORTRANGE(""https://docs.google.com/spreadsheets/d/1Fa25-N6f79vxX2vKdAVxmi7Dwy5hf34dnRWdXsvIvqw/edit#gid=763219425!"",""A2:K201""),10,0)"),"#N/A")</f>
        <v>#N/A</v>
      </c>
      <c r="L165" s="28" t="e">
        <f t="shared" ca="1" si="1"/>
        <v>#VALUE!</v>
      </c>
      <c r="M165" s="30" t="e">
        <f t="shared" ca="1" si="2"/>
        <v>#VALUE!</v>
      </c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4.25" x14ac:dyDescent="0.2">
      <c r="A166" s="25">
        <f t="shared" si="0"/>
        <v>165</v>
      </c>
      <c r="B166" s="26" t="str">
        <f ca="1">IFERROR(__xludf.DUMMYFUNCTION("VLOOKUP(A166, IMPORTRANGE(""https://docs.google.com/spreadsheets/d/1Fa25-N6f79vxX2vKdAVxmi7Dwy5hf34dnRWdXsvIvqw/edit#gid=763219425!"",""A2:K201""),3,0)"),"#N/A")</f>
        <v>#N/A</v>
      </c>
      <c r="C166" s="12" t="str">
        <f ca="1">IFERROR(__xludf.DUMMYFUNCTION("index(SPLIT(B166, "" ""), 0, 3)"),"#N/A")</f>
        <v>#N/A</v>
      </c>
      <c r="D166" s="13" t="e">
        <f ca="1">VLOOKUP(C166,Names!$C$2:$D$54,2,FALSE)</f>
        <v>#N/A</v>
      </c>
      <c r="E166" s="5" t="str">
        <f ca="1">IFERROR(__xludf.DUMMYFUNCTION("VLOOKUP(A166, IMPORTRANGE(""https://docs.google.com/spreadsheets/d/1Fa25-N6f79vxX2vKdAVxmi7Dwy5hf34dnRWdXsvIvqw/edit#gid=763219425!"",""A2:K201""),4,0)"),"#N/A")</f>
        <v>#N/A</v>
      </c>
      <c r="F166" s="5" t="str">
        <f ca="1">IFERROR(__xludf.DUMMYFUNCTION("VLOOKUP(A166, IMPORTRANGE(""https://docs.google.com/spreadsheets/d/1Fa25-N6f79vxX2vKdAVxmi7Dwy5hf34dnRWdXsvIvqw/edit#gid=763219425!"",""A2:K201""),5,0)"),"#N/A")</f>
        <v>#N/A</v>
      </c>
      <c r="G166" s="5" t="str">
        <f ca="1">IFERROR(__xludf.DUMMYFUNCTION("VLOOKUP(A166, IMPORTRANGE(""https://docs.google.com/spreadsheets/d/1Fa25-N6f79vxX2vKdAVxmi7Dwy5hf34dnRWdXsvIvqw/edit#gid=763219425!"",""A2:K201""),6,0)"),"#N/A")</f>
        <v>#N/A</v>
      </c>
      <c r="H166" s="27" t="str">
        <f ca="1">IFERROR(__xludf.DUMMYFUNCTION("VLOOKUP(A166, IMPORTRANGE(""https://docs.google.com/spreadsheets/d/1Fa25-N6f79vxX2vKdAVxmi7Dwy5hf34dnRWdXsvIvqw/edit#gid=763219425!"",""A2:K201""),7,0)"),"#N/A")</f>
        <v>#N/A</v>
      </c>
      <c r="I166" s="27" t="str">
        <f ca="1">IFERROR(__xludf.DUMMYFUNCTION("VLOOKUP(A166, IMPORTRANGE(""https://docs.google.com/spreadsheets/d/1Fa25-N6f79vxX2vKdAVxmi7Dwy5hf34dnRWdXsvIvqw/edit#gid=763219425!"",""A2:K201""),8,0)"),"#N/A")</f>
        <v>#N/A</v>
      </c>
      <c r="J166" s="27" t="str">
        <f ca="1">IFERROR(__xludf.DUMMYFUNCTION("VLOOKUP(A166, IMPORTRANGE(""https://docs.google.com/spreadsheets/d/1Fa25-N6f79vxX2vKdAVxmi7Dwy5hf34dnRWdXsvIvqw/edit#gid=763219425!"",""A2:K201""),9,0)"),"#N/A")</f>
        <v>#N/A</v>
      </c>
      <c r="K166" s="27" t="str">
        <f ca="1">IFERROR(__xludf.DUMMYFUNCTION("VLOOKUP(A166, IMPORTRANGE(""https://docs.google.com/spreadsheets/d/1Fa25-N6f79vxX2vKdAVxmi7Dwy5hf34dnRWdXsvIvqw/edit#gid=763219425!"",""A2:K201""),10,0)"),"#N/A")</f>
        <v>#N/A</v>
      </c>
      <c r="L166" s="28" t="e">
        <f t="shared" ca="1" si="1"/>
        <v>#VALUE!</v>
      </c>
      <c r="M166" s="30" t="e">
        <f t="shared" ca="1" si="2"/>
        <v>#VALUE!</v>
      </c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4.25" x14ac:dyDescent="0.2">
      <c r="A167" s="25">
        <f t="shared" si="0"/>
        <v>166</v>
      </c>
      <c r="B167" s="26" t="str">
        <f ca="1">IFERROR(__xludf.DUMMYFUNCTION("VLOOKUP(A167, IMPORTRANGE(""https://docs.google.com/spreadsheets/d/1Fa25-N6f79vxX2vKdAVxmi7Dwy5hf34dnRWdXsvIvqw/edit#gid=763219425!"",""A2:K201""),3,0)"),"#N/A")</f>
        <v>#N/A</v>
      </c>
      <c r="C167" s="12" t="str">
        <f ca="1">IFERROR(__xludf.DUMMYFUNCTION("index(SPLIT(B167, "" ""), 0, 3)"),"#N/A")</f>
        <v>#N/A</v>
      </c>
      <c r="D167" s="13" t="e">
        <f ca="1">VLOOKUP(C167,Names!$C$2:$D$54,2,FALSE)</f>
        <v>#N/A</v>
      </c>
      <c r="E167" s="5" t="str">
        <f ca="1">IFERROR(__xludf.DUMMYFUNCTION("VLOOKUP(A167, IMPORTRANGE(""https://docs.google.com/spreadsheets/d/1Fa25-N6f79vxX2vKdAVxmi7Dwy5hf34dnRWdXsvIvqw/edit#gid=763219425!"",""A2:K201""),4,0)"),"#N/A")</f>
        <v>#N/A</v>
      </c>
      <c r="F167" s="5" t="str">
        <f ca="1">IFERROR(__xludf.DUMMYFUNCTION("VLOOKUP(A167, IMPORTRANGE(""https://docs.google.com/spreadsheets/d/1Fa25-N6f79vxX2vKdAVxmi7Dwy5hf34dnRWdXsvIvqw/edit#gid=763219425!"",""A2:K201""),5,0)"),"#N/A")</f>
        <v>#N/A</v>
      </c>
      <c r="G167" s="5" t="str">
        <f ca="1">IFERROR(__xludf.DUMMYFUNCTION("VLOOKUP(A167, IMPORTRANGE(""https://docs.google.com/spreadsheets/d/1Fa25-N6f79vxX2vKdAVxmi7Dwy5hf34dnRWdXsvIvqw/edit#gid=763219425!"",""A2:K201""),6,0)"),"#N/A")</f>
        <v>#N/A</v>
      </c>
      <c r="H167" s="27" t="str">
        <f ca="1">IFERROR(__xludf.DUMMYFUNCTION("VLOOKUP(A167, IMPORTRANGE(""https://docs.google.com/spreadsheets/d/1Fa25-N6f79vxX2vKdAVxmi7Dwy5hf34dnRWdXsvIvqw/edit#gid=763219425!"",""A2:K201""),7,0)"),"#N/A")</f>
        <v>#N/A</v>
      </c>
      <c r="I167" s="27" t="str">
        <f ca="1">IFERROR(__xludf.DUMMYFUNCTION("VLOOKUP(A167, IMPORTRANGE(""https://docs.google.com/spreadsheets/d/1Fa25-N6f79vxX2vKdAVxmi7Dwy5hf34dnRWdXsvIvqw/edit#gid=763219425!"",""A2:K201""),8,0)"),"#N/A")</f>
        <v>#N/A</v>
      </c>
      <c r="J167" s="27" t="str">
        <f ca="1">IFERROR(__xludf.DUMMYFUNCTION("VLOOKUP(A167, IMPORTRANGE(""https://docs.google.com/spreadsheets/d/1Fa25-N6f79vxX2vKdAVxmi7Dwy5hf34dnRWdXsvIvqw/edit#gid=763219425!"",""A2:K201""),9,0)"),"#N/A")</f>
        <v>#N/A</v>
      </c>
      <c r="K167" s="27" t="str">
        <f ca="1">IFERROR(__xludf.DUMMYFUNCTION("VLOOKUP(A167, IMPORTRANGE(""https://docs.google.com/spreadsheets/d/1Fa25-N6f79vxX2vKdAVxmi7Dwy5hf34dnRWdXsvIvqw/edit#gid=763219425!"",""A2:K201""),10,0)"),"#N/A")</f>
        <v>#N/A</v>
      </c>
      <c r="L167" s="28" t="e">
        <f t="shared" ca="1" si="1"/>
        <v>#VALUE!</v>
      </c>
      <c r="M167" s="30" t="e">
        <f t="shared" ca="1" si="2"/>
        <v>#VALUE!</v>
      </c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4.25" x14ac:dyDescent="0.2">
      <c r="A168" s="25">
        <f t="shared" si="0"/>
        <v>167</v>
      </c>
      <c r="B168" s="26" t="str">
        <f ca="1">IFERROR(__xludf.DUMMYFUNCTION("VLOOKUP(A168, IMPORTRANGE(""https://docs.google.com/spreadsheets/d/1Fa25-N6f79vxX2vKdAVxmi7Dwy5hf34dnRWdXsvIvqw/edit#gid=763219425!"",""A2:K201""),3,0)"),"#N/A")</f>
        <v>#N/A</v>
      </c>
      <c r="C168" s="12" t="str">
        <f ca="1">IFERROR(__xludf.DUMMYFUNCTION("index(SPLIT(B168, "" ""), 0, 3)"),"#N/A")</f>
        <v>#N/A</v>
      </c>
      <c r="D168" s="13" t="e">
        <f ca="1">VLOOKUP(C168,Names!$C$2:$D$54,2,FALSE)</f>
        <v>#N/A</v>
      </c>
      <c r="E168" s="5" t="str">
        <f ca="1">IFERROR(__xludf.DUMMYFUNCTION("VLOOKUP(A168, IMPORTRANGE(""https://docs.google.com/spreadsheets/d/1Fa25-N6f79vxX2vKdAVxmi7Dwy5hf34dnRWdXsvIvqw/edit#gid=763219425!"",""A2:K201""),4,0)"),"#N/A")</f>
        <v>#N/A</v>
      </c>
      <c r="F168" s="5" t="str">
        <f ca="1">IFERROR(__xludf.DUMMYFUNCTION("VLOOKUP(A168, IMPORTRANGE(""https://docs.google.com/spreadsheets/d/1Fa25-N6f79vxX2vKdAVxmi7Dwy5hf34dnRWdXsvIvqw/edit#gid=763219425!"",""A2:K201""),5,0)"),"#N/A")</f>
        <v>#N/A</v>
      </c>
      <c r="G168" s="5" t="str">
        <f ca="1">IFERROR(__xludf.DUMMYFUNCTION("VLOOKUP(A168, IMPORTRANGE(""https://docs.google.com/spreadsheets/d/1Fa25-N6f79vxX2vKdAVxmi7Dwy5hf34dnRWdXsvIvqw/edit#gid=763219425!"",""A2:K201""),6,0)"),"#N/A")</f>
        <v>#N/A</v>
      </c>
      <c r="H168" s="27" t="str">
        <f ca="1">IFERROR(__xludf.DUMMYFUNCTION("VLOOKUP(A168, IMPORTRANGE(""https://docs.google.com/spreadsheets/d/1Fa25-N6f79vxX2vKdAVxmi7Dwy5hf34dnRWdXsvIvqw/edit#gid=763219425!"",""A2:K201""),7,0)"),"#N/A")</f>
        <v>#N/A</v>
      </c>
      <c r="I168" s="27" t="str">
        <f ca="1">IFERROR(__xludf.DUMMYFUNCTION("VLOOKUP(A168, IMPORTRANGE(""https://docs.google.com/spreadsheets/d/1Fa25-N6f79vxX2vKdAVxmi7Dwy5hf34dnRWdXsvIvqw/edit#gid=763219425!"",""A2:K201""),8,0)"),"#N/A")</f>
        <v>#N/A</v>
      </c>
      <c r="J168" s="27" t="str">
        <f ca="1">IFERROR(__xludf.DUMMYFUNCTION("VLOOKUP(A168, IMPORTRANGE(""https://docs.google.com/spreadsheets/d/1Fa25-N6f79vxX2vKdAVxmi7Dwy5hf34dnRWdXsvIvqw/edit#gid=763219425!"",""A2:K201""),9,0)"),"#N/A")</f>
        <v>#N/A</v>
      </c>
      <c r="K168" s="27" t="str">
        <f ca="1">IFERROR(__xludf.DUMMYFUNCTION("VLOOKUP(A168, IMPORTRANGE(""https://docs.google.com/spreadsheets/d/1Fa25-N6f79vxX2vKdAVxmi7Dwy5hf34dnRWdXsvIvqw/edit#gid=763219425!"",""A2:K201""),10,0)"),"#N/A")</f>
        <v>#N/A</v>
      </c>
      <c r="L168" s="28" t="e">
        <f t="shared" ca="1" si="1"/>
        <v>#VALUE!</v>
      </c>
      <c r="M168" s="30" t="e">
        <f t="shared" ca="1" si="2"/>
        <v>#VALUE!</v>
      </c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4.25" x14ac:dyDescent="0.2">
      <c r="A169" s="25">
        <f t="shared" si="0"/>
        <v>168</v>
      </c>
      <c r="B169" s="26" t="str">
        <f ca="1">IFERROR(__xludf.DUMMYFUNCTION("VLOOKUP(A169, IMPORTRANGE(""https://docs.google.com/spreadsheets/d/1Fa25-N6f79vxX2vKdAVxmi7Dwy5hf34dnRWdXsvIvqw/edit#gid=763219425!"",""A2:K201""),3,0)"),"#N/A")</f>
        <v>#N/A</v>
      </c>
      <c r="C169" s="12" t="str">
        <f ca="1">IFERROR(__xludf.DUMMYFUNCTION("index(SPLIT(B169, "" ""), 0, 3)"),"#N/A")</f>
        <v>#N/A</v>
      </c>
      <c r="D169" s="13" t="e">
        <f ca="1">VLOOKUP(C169,Names!$C$2:$D$54,2,FALSE)</f>
        <v>#N/A</v>
      </c>
      <c r="E169" s="5" t="str">
        <f ca="1">IFERROR(__xludf.DUMMYFUNCTION("VLOOKUP(A169, IMPORTRANGE(""https://docs.google.com/spreadsheets/d/1Fa25-N6f79vxX2vKdAVxmi7Dwy5hf34dnRWdXsvIvqw/edit#gid=763219425!"",""A2:K201""),4,0)"),"#N/A")</f>
        <v>#N/A</v>
      </c>
      <c r="F169" s="5" t="str">
        <f ca="1">IFERROR(__xludf.DUMMYFUNCTION("VLOOKUP(A169, IMPORTRANGE(""https://docs.google.com/spreadsheets/d/1Fa25-N6f79vxX2vKdAVxmi7Dwy5hf34dnRWdXsvIvqw/edit#gid=763219425!"",""A2:K201""),5,0)"),"#N/A")</f>
        <v>#N/A</v>
      </c>
      <c r="G169" s="5" t="str">
        <f ca="1">IFERROR(__xludf.DUMMYFUNCTION("VLOOKUP(A169, IMPORTRANGE(""https://docs.google.com/spreadsheets/d/1Fa25-N6f79vxX2vKdAVxmi7Dwy5hf34dnRWdXsvIvqw/edit#gid=763219425!"",""A2:K201""),6,0)"),"#N/A")</f>
        <v>#N/A</v>
      </c>
      <c r="H169" s="27" t="str">
        <f ca="1">IFERROR(__xludf.DUMMYFUNCTION("VLOOKUP(A169, IMPORTRANGE(""https://docs.google.com/spreadsheets/d/1Fa25-N6f79vxX2vKdAVxmi7Dwy5hf34dnRWdXsvIvqw/edit#gid=763219425!"",""A2:K201""),7,0)"),"#N/A")</f>
        <v>#N/A</v>
      </c>
      <c r="I169" s="27" t="str">
        <f ca="1">IFERROR(__xludf.DUMMYFUNCTION("VLOOKUP(A169, IMPORTRANGE(""https://docs.google.com/spreadsheets/d/1Fa25-N6f79vxX2vKdAVxmi7Dwy5hf34dnRWdXsvIvqw/edit#gid=763219425!"",""A2:K201""),8,0)"),"#N/A")</f>
        <v>#N/A</v>
      </c>
      <c r="J169" s="27" t="str">
        <f ca="1">IFERROR(__xludf.DUMMYFUNCTION("VLOOKUP(A169, IMPORTRANGE(""https://docs.google.com/spreadsheets/d/1Fa25-N6f79vxX2vKdAVxmi7Dwy5hf34dnRWdXsvIvqw/edit#gid=763219425!"",""A2:K201""),9,0)"),"#N/A")</f>
        <v>#N/A</v>
      </c>
      <c r="K169" s="27" t="str">
        <f ca="1">IFERROR(__xludf.DUMMYFUNCTION("VLOOKUP(A169, IMPORTRANGE(""https://docs.google.com/spreadsheets/d/1Fa25-N6f79vxX2vKdAVxmi7Dwy5hf34dnRWdXsvIvqw/edit#gid=763219425!"",""A2:K201""),10,0)"),"#N/A")</f>
        <v>#N/A</v>
      </c>
      <c r="L169" s="28" t="e">
        <f t="shared" ca="1" si="1"/>
        <v>#VALUE!</v>
      </c>
      <c r="M169" s="30" t="e">
        <f t="shared" ca="1" si="2"/>
        <v>#VALUE!</v>
      </c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4.25" x14ac:dyDescent="0.2">
      <c r="A170" s="25">
        <f t="shared" si="0"/>
        <v>169</v>
      </c>
      <c r="B170" s="26" t="str">
        <f ca="1">IFERROR(__xludf.DUMMYFUNCTION("VLOOKUP(A170, IMPORTRANGE(""https://docs.google.com/spreadsheets/d/1Fa25-N6f79vxX2vKdAVxmi7Dwy5hf34dnRWdXsvIvqw/edit#gid=763219425!"",""A2:K201""),3,0)"),"#N/A")</f>
        <v>#N/A</v>
      </c>
      <c r="C170" s="12" t="str">
        <f ca="1">IFERROR(__xludf.DUMMYFUNCTION("index(SPLIT(B170, "" ""), 0, 3)"),"#N/A")</f>
        <v>#N/A</v>
      </c>
      <c r="D170" s="13" t="e">
        <f ca="1">VLOOKUP(C170,Names!$C$2:$D$54,2,FALSE)</f>
        <v>#N/A</v>
      </c>
      <c r="E170" s="5" t="str">
        <f ca="1">IFERROR(__xludf.DUMMYFUNCTION("VLOOKUP(A170, IMPORTRANGE(""https://docs.google.com/spreadsheets/d/1Fa25-N6f79vxX2vKdAVxmi7Dwy5hf34dnRWdXsvIvqw/edit#gid=763219425!"",""A2:K201""),4,0)"),"#N/A")</f>
        <v>#N/A</v>
      </c>
      <c r="F170" s="5" t="str">
        <f ca="1">IFERROR(__xludf.DUMMYFUNCTION("VLOOKUP(A170, IMPORTRANGE(""https://docs.google.com/spreadsheets/d/1Fa25-N6f79vxX2vKdAVxmi7Dwy5hf34dnRWdXsvIvqw/edit#gid=763219425!"",""A2:K201""),5,0)"),"#N/A")</f>
        <v>#N/A</v>
      </c>
      <c r="G170" s="5" t="str">
        <f ca="1">IFERROR(__xludf.DUMMYFUNCTION("VLOOKUP(A170, IMPORTRANGE(""https://docs.google.com/spreadsheets/d/1Fa25-N6f79vxX2vKdAVxmi7Dwy5hf34dnRWdXsvIvqw/edit#gid=763219425!"",""A2:K201""),6,0)"),"#N/A")</f>
        <v>#N/A</v>
      </c>
      <c r="H170" s="27" t="str">
        <f ca="1">IFERROR(__xludf.DUMMYFUNCTION("VLOOKUP(A170, IMPORTRANGE(""https://docs.google.com/spreadsheets/d/1Fa25-N6f79vxX2vKdAVxmi7Dwy5hf34dnRWdXsvIvqw/edit#gid=763219425!"",""A2:K201""),7,0)"),"#N/A")</f>
        <v>#N/A</v>
      </c>
      <c r="I170" s="27" t="str">
        <f ca="1">IFERROR(__xludf.DUMMYFUNCTION("VLOOKUP(A170, IMPORTRANGE(""https://docs.google.com/spreadsheets/d/1Fa25-N6f79vxX2vKdAVxmi7Dwy5hf34dnRWdXsvIvqw/edit#gid=763219425!"",""A2:K201""),8,0)"),"#N/A")</f>
        <v>#N/A</v>
      </c>
      <c r="J170" s="27" t="str">
        <f ca="1">IFERROR(__xludf.DUMMYFUNCTION("VLOOKUP(A170, IMPORTRANGE(""https://docs.google.com/spreadsheets/d/1Fa25-N6f79vxX2vKdAVxmi7Dwy5hf34dnRWdXsvIvqw/edit#gid=763219425!"",""A2:K201""),9,0)"),"#N/A")</f>
        <v>#N/A</v>
      </c>
      <c r="K170" s="27" t="str">
        <f ca="1">IFERROR(__xludf.DUMMYFUNCTION("VLOOKUP(A170, IMPORTRANGE(""https://docs.google.com/spreadsheets/d/1Fa25-N6f79vxX2vKdAVxmi7Dwy5hf34dnRWdXsvIvqw/edit#gid=763219425!"",""A2:K201""),10,0)"),"#N/A")</f>
        <v>#N/A</v>
      </c>
      <c r="L170" s="28" t="e">
        <f t="shared" ca="1" si="1"/>
        <v>#VALUE!</v>
      </c>
      <c r="M170" s="30" t="e">
        <f t="shared" ca="1" si="2"/>
        <v>#VALUE!</v>
      </c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4.25" x14ac:dyDescent="0.2">
      <c r="A171" s="25">
        <f t="shared" si="0"/>
        <v>170</v>
      </c>
      <c r="B171" s="26" t="str">
        <f ca="1">IFERROR(__xludf.DUMMYFUNCTION("VLOOKUP(A171, IMPORTRANGE(""https://docs.google.com/spreadsheets/d/1Fa25-N6f79vxX2vKdAVxmi7Dwy5hf34dnRWdXsvIvqw/edit#gid=763219425!"",""A2:K201""),3,0)"),"#N/A")</f>
        <v>#N/A</v>
      </c>
      <c r="C171" s="12" t="str">
        <f ca="1">IFERROR(__xludf.DUMMYFUNCTION("index(SPLIT(B171, "" ""), 0, 3)"),"#N/A")</f>
        <v>#N/A</v>
      </c>
      <c r="D171" s="13" t="e">
        <f ca="1">VLOOKUP(C171,Names!$C$2:$D$54,2,FALSE)</f>
        <v>#N/A</v>
      </c>
      <c r="E171" s="5" t="str">
        <f ca="1">IFERROR(__xludf.DUMMYFUNCTION("VLOOKUP(A171, IMPORTRANGE(""https://docs.google.com/spreadsheets/d/1Fa25-N6f79vxX2vKdAVxmi7Dwy5hf34dnRWdXsvIvqw/edit#gid=763219425!"",""A2:K201""),4,0)"),"#N/A")</f>
        <v>#N/A</v>
      </c>
      <c r="F171" s="5" t="str">
        <f ca="1">IFERROR(__xludf.DUMMYFUNCTION("VLOOKUP(A171, IMPORTRANGE(""https://docs.google.com/spreadsheets/d/1Fa25-N6f79vxX2vKdAVxmi7Dwy5hf34dnRWdXsvIvqw/edit#gid=763219425!"",""A2:K201""),5,0)"),"#N/A")</f>
        <v>#N/A</v>
      </c>
      <c r="G171" s="5" t="str">
        <f ca="1">IFERROR(__xludf.DUMMYFUNCTION("VLOOKUP(A171, IMPORTRANGE(""https://docs.google.com/spreadsheets/d/1Fa25-N6f79vxX2vKdAVxmi7Dwy5hf34dnRWdXsvIvqw/edit#gid=763219425!"",""A2:K201""),6,0)"),"#N/A")</f>
        <v>#N/A</v>
      </c>
      <c r="H171" s="27" t="str">
        <f ca="1">IFERROR(__xludf.DUMMYFUNCTION("VLOOKUP(A171, IMPORTRANGE(""https://docs.google.com/spreadsheets/d/1Fa25-N6f79vxX2vKdAVxmi7Dwy5hf34dnRWdXsvIvqw/edit#gid=763219425!"",""A2:K201""),7,0)"),"#N/A")</f>
        <v>#N/A</v>
      </c>
      <c r="I171" s="27" t="str">
        <f ca="1">IFERROR(__xludf.DUMMYFUNCTION("VLOOKUP(A171, IMPORTRANGE(""https://docs.google.com/spreadsheets/d/1Fa25-N6f79vxX2vKdAVxmi7Dwy5hf34dnRWdXsvIvqw/edit#gid=763219425!"",""A2:K201""),8,0)"),"#N/A")</f>
        <v>#N/A</v>
      </c>
      <c r="J171" s="27" t="str">
        <f ca="1">IFERROR(__xludf.DUMMYFUNCTION("VLOOKUP(A171, IMPORTRANGE(""https://docs.google.com/spreadsheets/d/1Fa25-N6f79vxX2vKdAVxmi7Dwy5hf34dnRWdXsvIvqw/edit#gid=763219425!"",""A2:K201""),9,0)"),"#N/A")</f>
        <v>#N/A</v>
      </c>
      <c r="K171" s="27" t="str">
        <f ca="1">IFERROR(__xludf.DUMMYFUNCTION("VLOOKUP(A171, IMPORTRANGE(""https://docs.google.com/spreadsheets/d/1Fa25-N6f79vxX2vKdAVxmi7Dwy5hf34dnRWdXsvIvqw/edit#gid=763219425!"",""A2:K201""),10,0)"),"#N/A")</f>
        <v>#N/A</v>
      </c>
      <c r="L171" s="28" t="e">
        <f t="shared" ca="1" si="1"/>
        <v>#VALUE!</v>
      </c>
      <c r="M171" s="30" t="e">
        <f t="shared" ca="1" si="2"/>
        <v>#VALUE!</v>
      </c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4.25" x14ac:dyDescent="0.2">
      <c r="A172" s="25">
        <f t="shared" si="0"/>
        <v>171</v>
      </c>
      <c r="B172" s="26" t="str">
        <f ca="1">IFERROR(__xludf.DUMMYFUNCTION("VLOOKUP(A172, IMPORTRANGE(""https://docs.google.com/spreadsheets/d/1Fa25-N6f79vxX2vKdAVxmi7Dwy5hf34dnRWdXsvIvqw/edit#gid=763219425!"",""A2:K201""),3,0)"),"#N/A")</f>
        <v>#N/A</v>
      </c>
      <c r="C172" s="12" t="str">
        <f ca="1">IFERROR(__xludf.DUMMYFUNCTION("index(SPLIT(B172, "" ""), 0, 3)"),"#N/A")</f>
        <v>#N/A</v>
      </c>
      <c r="D172" s="13" t="e">
        <f ca="1">VLOOKUP(C172,Names!$C$2:$D$54,2,FALSE)</f>
        <v>#N/A</v>
      </c>
      <c r="E172" s="5" t="str">
        <f ca="1">IFERROR(__xludf.DUMMYFUNCTION("VLOOKUP(A172, IMPORTRANGE(""https://docs.google.com/spreadsheets/d/1Fa25-N6f79vxX2vKdAVxmi7Dwy5hf34dnRWdXsvIvqw/edit#gid=763219425!"",""A2:K201""),4,0)"),"#N/A")</f>
        <v>#N/A</v>
      </c>
      <c r="F172" s="5" t="str">
        <f ca="1">IFERROR(__xludf.DUMMYFUNCTION("VLOOKUP(A172, IMPORTRANGE(""https://docs.google.com/spreadsheets/d/1Fa25-N6f79vxX2vKdAVxmi7Dwy5hf34dnRWdXsvIvqw/edit#gid=763219425!"",""A2:K201""),5,0)"),"#N/A")</f>
        <v>#N/A</v>
      </c>
      <c r="G172" s="5" t="str">
        <f ca="1">IFERROR(__xludf.DUMMYFUNCTION("VLOOKUP(A172, IMPORTRANGE(""https://docs.google.com/spreadsheets/d/1Fa25-N6f79vxX2vKdAVxmi7Dwy5hf34dnRWdXsvIvqw/edit#gid=763219425!"",""A2:K201""),6,0)"),"#N/A")</f>
        <v>#N/A</v>
      </c>
      <c r="H172" s="27" t="str">
        <f ca="1">IFERROR(__xludf.DUMMYFUNCTION("VLOOKUP(A172, IMPORTRANGE(""https://docs.google.com/spreadsheets/d/1Fa25-N6f79vxX2vKdAVxmi7Dwy5hf34dnRWdXsvIvqw/edit#gid=763219425!"",""A2:K201""),7,0)"),"#N/A")</f>
        <v>#N/A</v>
      </c>
      <c r="I172" s="27" t="str">
        <f ca="1">IFERROR(__xludf.DUMMYFUNCTION("VLOOKUP(A172, IMPORTRANGE(""https://docs.google.com/spreadsheets/d/1Fa25-N6f79vxX2vKdAVxmi7Dwy5hf34dnRWdXsvIvqw/edit#gid=763219425!"",""A2:K201""),8,0)"),"#N/A")</f>
        <v>#N/A</v>
      </c>
      <c r="J172" s="27" t="str">
        <f ca="1">IFERROR(__xludf.DUMMYFUNCTION("VLOOKUP(A172, IMPORTRANGE(""https://docs.google.com/spreadsheets/d/1Fa25-N6f79vxX2vKdAVxmi7Dwy5hf34dnRWdXsvIvqw/edit#gid=763219425!"",""A2:K201""),9,0)"),"#N/A")</f>
        <v>#N/A</v>
      </c>
      <c r="K172" s="27" t="str">
        <f ca="1">IFERROR(__xludf.DUMMYFUNCTION("VLOOKUP(A172, IMPORTRANGE(""https://docs.google.com/spreadsheets/d/1Fa25-N6f79vxX2vKdAVxmi7Dwy5hf34dnRWdXsvIvqw/edit#gid=763219425!"",""A2:K201""),10,0)"),"#N/A")</f>
        <v>#N/A</v>
      </c>
      <c r="L172" s="28" t="e">
        <f t="shared" ca="1" si="1"/>
        <v>#VALUE!</v>
      </c>
      <c r="M172" s="30" t="e">
        <f t="shared" ca="1" si="2"/>
        <v>#VALUE!</v>
      </c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4.25" x14ac:dyDescent="0.2">
      <c r="A173" s="25">
        <f t="shared" si="0"/>
        <v>172</v>
      </c>
      <c r="B173" s="26" t="str">
        <f ca="1">IFERROR(__xludf.DUMMYFUNCTION("VLOOKUP(A173, IMPORTRANGE(""https://docs.google.com/spreadsheets/d/1Fa25-N6f79vxX2vKdAVxmi7Dwy5hf34dnRWdXsvIvqw/edit#gid=763219425!"",""A2:K201""),3,0)"),"#N/A")</f>
        <v>#N/A</v>
      </c>
      <c r="C173" s="12" t="str">
        <f ca="1">IFERROR(__xludf.DUMMYFUNCTION("index(SPLIT(B173, "" ""), 0, 3)"),"#N/A")</f>
        <v>#N/A</v>
      </c>
      <c r="D173" s="13" t="e">
        <f ca="1">VLOOKUP(C173,Names!$C$2:$D$54,2,FALSE)</f>
        <v>#N/A</v>
      </c>
      <c r="E173" s="5" t="str">
        <f ca="1">IFERROR(__xludf.DUMMYFUNCTION("VLOOKUP(A173, IMPORTRANGE(""https://docs.google.com/spreadsheets/d/1Fa25-N6f79vxX2vKdAVxmi7Dwy5hf34dnRWdXsvIvqw/edit#gid=763219425!"",""A2:K201""),4,0)"),"#N/A")</f>
        <v>#N/A</v>
      </c>
      <c r="F173" s="5" t="str">
        <f ca="1">IFERROR(__xludf.DUMMYFUNCTION("VLOOKUP(A173, IMPORTRANGE(""https://docs.google.com/spreadsheets/d/1Fa25-N6f79vxX2vKdAVxmi7Dwy5hf34dnRWdXsvIvqw/edit#gid=763219425!"",""A2:K201""),5,0)"),"#N/A")</f>
        <v>#N/A</v>
      </c>
      <c r="G173" s="5" t="str">
        <f ca="1">IFERROR(__xludf.DUMMYFUNCTION("VLOOKUP(A173, IMPORTRANGE(""https://docs.google.com/spreadsheets/d/1Fa25-N6f79vxX2vKdAVxmi7Dwy5hf34dnRWdXsvIvqw/edit#gid=763219425!"",""A2:K201""),6,0)"),"#N/A")</f>
        <v>#N/A</v>
      </c>
      <c r="H173" s="27" t="str">
        <f ca="1">IFERROR(__xludf.DUMMYFUNCTION("VLOOKUP(A173, IMPORTRANGE(""https://docs.google.com/spreadsheets/d/1Fa25-N6f79vxX2vKdAVxmi7Dwy5hf34dnRWdXsvIvqw/edit#gid=763219425!"",""A2:K201""),7,0)"),"#N/A")</f>
        <v>#N/A</v>
      </c>
      <c r="I173" s="27" t="str">
        <f ca="1">IFERROR(__xludf.DUMMYFUNCTION("VLOOKUP(A173, IMPORTRANGE(""https://docs.google.com/spreadsheets/d/1Fa25-N6f79vxX2vKdAVxmi7Dwy5hf34dnRWdXsvIvqw/edit#gid=763219425!"",""A2:K201""),8,0)"),"#N/A")</f>
        <v>#N/A</v>
      </c>
      <c r="J173" s="27" t="str">
        <f ca="1">IFERROR(__xludf.DUMMYFUNCTION("VLOOKUP(A173, IMPORTRANGE(""https://docs.google.com/spreadsheets/d/1Fa25-N6f79vxX2vKdAVxmi7Dwy5hf34dnRWdXsvIvqw/edit#gid=763219425!"",""A2:K201""),9,0)"),"#N/A")</f>
        <v>#N/A</v>
      </c>
      <c r="K173" s="27" t="str">
        <f ca="1">IFERROR(__xludf.DUMMYFUNCTION("VLOOKUP(A173, IMPORTRANGE(""https://docs.google.com/spreadsheets/d/1Fa25-N6f79vxX2vKdAVxmi7Dwy5hf34dnRWdXsvIvqw/edit#gid=763219425!"",""A2:K201""),10,0)"),"#N/A")</f>
        <v>#N/A</v>
      </c>
      <c r="L173" s="28" t="e">
        <f t="shared" ca="1" si="1"/>
        <v>#VALUE!</v>
      </c>
      <c r="M173" s="30" t="e">
        <f t="shared" ca="1" si="2"/>
        <v>#VALUE!</v>
      </c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4.25" x14ac:dyDescent="0.2">
      <c r="A174" s="25">
        <f t="shared" si="0"/>
        <v>173</v>
      </c>
      <c r="B174" s="26" t="str">
        <f ca="1">IFERROR(__xludf.DUMMYFUNCTION("VLOOKUP(A174, IMPORTRANGE(""https://docs.google.com/spreadsheets/d/1Fa25-N6f79vxX2vKdAVxmi7Dwy5hf34dnRWdXsvIvqw/edit#gid=763219425!"",""A2:K201""),3,0)"),"#N/A")</f>
        <v>#N/A</v>
      </c>
      <c r="C174" s="12" t="str">
        <f ca="1">IFERROR(__xludf.DUMMYFUNCTION("index(SPLIT(B174, "" ""), 0, 3)"),"#N/A")</f>
        <v>#N/A</v>
      </c>
      <c r="D174" s="13" t="e">
        <f ca="1">VLOOKUP(C174,Names!$C$2:$D$54,2,FALSE)</f>
        <v>#N/A</v>
      </c>
      <c r="E174" s="5" t="str">
        <f ca="1">IFERROR(__xludf.DUMMYFUNCTION("VLOOKUP(A174, IMPORTRANGE(""https://docs.google.com/spreadsheets/d/1Fa25-N6f79vxX2vKdAVxmi7Dwy5hf34dnRWdXsvIvqw/edit#gid=763219425!"",""A2:K201""),4,0)"),"#N/A")</f>
        <v>#N/A</v>
      </c>
      <c r="F174" s="5" t="str">
        <f ca="1">IFERROR(__xludf.DUMMYFUNCTION("VLOOKUP(A174, IMPORTRANGE(""https://docs.google.com/spreadsheets/d/1Fa25-N6f79vxX2vKdAVxmi7Dwy5hf34dnRWdXsvIvqw/edit#gid=763219425!"",""A2:K201""),5,0)"),"#N/A")</f>
        <v>#N/A</v>
      </c>
      <c r="G174" s="5" t="str">
        <f ca="1">IFERROR(__xludf.DUMMYFUNCTION("VLOOKUP(A174, IMPORTRANGE(""https://docs.google.com/spreadsheets/d/1Fa25-N6f79vxX2vKdAVxmi7Dwy5hf34dnRWdXsvIvqw/edit#gid=763219425!"",""A2:K201""),6,0)"),"#N/A")</f>
        <v>#N/A</v>
      </c>
      <c r="H174" s="27" t="str">
        <f ca="1">IFERROR(__xludf.DUMMYFUNCTION("VLOOKUP(A174, IMPORTRANGE(""https://docs.google.com/spreadsheets/d/1Fa25-N6f79vxX2vKdAVxmi7Dwy5hf34dnRWdXsvIvqw/edit#gid=763219425!"",""A2:K201""),7,0)"),"#N/A")</f>
        <v>#N/A</v>
      </c>
      <c r="I174" s="27" t="str">
        <f ca="1">IFERROR(__xludf.DUMMYFUNCTION("VLOOKUP(A174, IMPORTRANGE(""https://docs.google.com/spreadsheets/d/1Fa25-N6f79vxX2vKdAVxmi7Dwy5hf34dnRWdXsvIvqw/edit#gid=763219425!"",""A2:K201""),8,0)"),"#N/A")</f>
        <v>#N/A</v>
      </c>
      <c r="J174" s="27" t="str">
        <f ca="1">IFERROR(__xludf.DUMMYFUNCTION("VLOOKUP(A174, IMPORTRANGE(""https://docs.google.com/spreadsheets/d/1Fa25-N6f79vxX2vKdAVxmi7Dwy5hf34dnRWdXsvIvqw/edit#gid=763219425!"",""A2:K201""),9,0)"),"#N/A")</f>
        <v>#N/A</v>
      </c>
      <c r="K174" s="27" t="str">
        <f ca="1">IFERROR(__xludf.DUMMYFUNCTION("VLOOKUP(A174, IMPORTRANGE(""https://docs.google.com/spreadsheets/d/1Fa25-N6f79vxX2vKdAVxmi7Dwy5hf34dnRWdXsvIvqw/edit#gid=763219425!"",""A2:K201""),10,0)"),"#N/A")</f>
        <v>#N/A</v>
      </c>
      <c r="L174" s="28" t="e">
        <f t="shared" ca="1" si="1"/>
        <v>#VALUE!</v>
      </c>
      <c r="M174" s="30" t="e">
        <f t="shared" ca="1" si="2"/>
        <v>#VALUE!</v>
      </c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4.25" x14ac:dyDescent="0.2">
      <c r="A175" s="25">
        <f t="shared" si="0"/>
        <v>174</v>
      </c>
      <c r="B175" s="26" t="str">
        <f ca="1">IFERROR(__xludf.DUMMYFUNCTION("VLOOKUP(A175, IMPORTRANGE(""https://docs.google.com/spreadsheets/d/1Fa25-N6f79vxX2vKdAVxmi7Dwy5hf34dnRWdXsvIvqw/edit#gid=763219425!"",""A2:K201""),3,0)"),"#N/A")</f>
        <v>#N/A</v>
      </c>
      <c r="C175" s="12" t="str">
        <f ca="1">IFERROR(__xludf.DUMMYFUNCTION("index(SPLIT(B175, "" ""), 0, 3)"),"#N/A")</f>
        <v>#N/A</v>
      </c>
      <c r="D175" s="13" t="e">
        <f ca="1">VLOOKUP(C175,Names!$C$2:$D$54,2,FALSE)</f>
        <v>#N/A</v>
      </c>
      <c r="E175" s="5" t="str">
        <f ca="1">IFERROR(__xludf.DUMMYFUNCTION("VLOOKUP(A175, IMPORTRANGE(""https://docs.google.com/spreadsheets/d/1Fa25-N6f79vxX2vKdAVxmi7Dwy5hf34dnRWdXsvIvqw/edit#gid=763219425!"",""A2:K201""),4,0)"),"#N/A")</f>
        <v>#N/A</v>
      </c>
      <c r="F175" s="5" t="str">
        <f ca="1">IFERROR(__xludf.DUMMYFUNCTION("VLOOKUP(A175, IMPORTRANGE(""https://docs.google.com/spreadsheets/d/1Fa25-N6f79vxX2vKdAVxmi7Dwy5hf34dnRWdXsvIvqw/edit#gid=763219425!"",""A2:K201""),5,0)"),"#N/A")</f>
        <v>#N/A</v>
      </c>
      <c r="G175" s="5" t="str">
        <f ca="1">IFERROR(__xludf.DUMMYFUNCTION("VLOOKUP(A175, IMPORTRANGE(""https://docs.google.com/spreadsheets/d/1Fa25-N6f79vxX2vKdAVxmi7Dwy5hf34dnRWdXsvIvqw/edit#gid=763219425!"",""A2:K201""),6,0)"),"#N/A")</f>
        <v>#N/A</v>
      </c>
      <c r="H175" s="27" t="str">
        <f ca="1">IFERROR(__xludf.DUMMYFUNCTION("VLOOKUP(A175, IMPORTRANGE(""https://docs.google.com/spreadsheets/d/1Fa25-N6f79vxX2vKdAVxmi7Dwy5hf34dnRWdXsvIvqw/edit#gid=763219425!"",""A2:K201""),7,0)"),"#N/A")</f>
        <v>#N/A</v>
      </c>
      <c r="I175" s="27" t="str">
        <f ca="1">IFERROR(__xludf.DUMMYFUNCTION("VLOOKUP(A175, IMPORTRANGE(""https://docs.google.com/spreadsheets/d/1Fa25-N6f79vxX2vKdAVxmi7Dwy5hf34dnRWdXsvIvqw/edit#gid=763219425!"",""A2:K201""),8,0)"),"#N/A")</f>
        <v>#N/A</v>
      </c>
      <c r="J175" s="27" t="str">
        <f ca="1">IFERROR(__xludf.DUMMYFUNCTION("VLOOKUP(A175, IMPORTRANGE(""https://docs.google.com/spreadsheets/d/1Fa25-N6f79vxX2vKdAVxmi7Dwy5hf34dnRWdXsvIvqw/edit#gid=763219425!"",""A2:K201""),9,0)"),"#N/A")</f>
        <v>#N/A</v>
      </c>
      <c r="K175" s="27" t="str">
        <f ca="1">IFERROR(__xludf.DUMMYFUNCTION("VLOOKUP(A175, IMPORTRANGE(""https://docs.google.com/spreadsheets/d/1Fa25-N6f79vxX2vKdAVxmi7Dwy5hf34dnRWdXsvIvqw/edit#gid=763219425!"",""A2:K201""),10,0)"),"#N/A")</f>
        <v>#N/A</v>
      </c>
      <c r="L175" s="28" t="e">
        <f t="shared" ca="1" si="1"/>
        <v>#VALUE!</v>
      </c>
      <c r="M175" s="30" t="e">
        <f t="shared" ca="1" si="2"/>
        <v>#VALUE!</v>
      </c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4.25" x14ac:dyDescent="0.2">
      <c r="A176" s="25">
        <f t="shared" si="0"/>
        <v>175</v>
      </c>
      <c r="B176" s="26" t="str">
        <f ca="1">IFERROR(__xludf.DUMMYFUNCTION("VLOOKUP(A176, IMPORTRANGE(""https://docs.google.com/spreadsheets/d/1Fa25-N6f79vxX2vKdAVxmi7Dwy5hf34dnRWdXsvIvqw/edit#gid=763219425!"",""A2:K201""),3,0)"),"#N/A")</f>
        <v>#N/A</v>
      </c>
      <c r="C176" s="12" t="str">
        <f ca="1">IFERROR(__xludf.DUMMYFUNCTION("index(SPLIT(B176, "" ""), 0, 3)"),"#N/A")</f>
        <v>#N/A</v>
      </c>
      <c r="D176" s="13" t="e">
        <f ca="1">VLOOKUP(C176,Names!$C$2:$D$54,2,FALSE)</f>
        <v>#N/A</v>
      </c>
      <c r="E176" s="5" t="str">
        <f ca="1">IFERROR(__xludf.DUMMYFUNCTION("VLOOKUP(A176, IMPORTRANGE(""https://docs.google.com/spreadsheets/d/1Fa25-N6f79vxX2vKdAVxmi7Dwy5hf34dnRWdXsvIvqw/edit#gid=763219425!"",""A2:K201""),4,0)"),"#N/A")</f>
        <v>#N/A</v>
      </c>
      <c r="F176" s="5" t="str">
        <f ca="1">IFERROR(__xludf.DUMMYFUNCTION("VLOOKUP(A176, IMPORTRANGE(""https://docs.google.com/spreadsheets/d/1Fa25-N6f79vxX2vKdAVxmi7Dwy5hf34dnRWdXsvIvqw/edit#gid=763219425!"",""A2:K201""),5,0)"),"#N/A")</f>
        <v>#N/A</v>
      </c>
      <c r="G176" s="5" t="str">
        <f ca="1">IFERROR(__xludf.DUMMYFUNCTION("VLOOKUP(A176, IMPORTRANGE(""https://docs.google.com/spreadsheets/d/1Fa25-N6f79vxX2vKdAVxmi7Dwy5hf34dnRWdXsvIvqw/edit#gid=763219425!"",""A2:K201""),6,0)"),"#N/A")</f>
        <v>#N/A</v>
      </c>
      <c r="H176" s="27" t="str">
        <f ca="1">IFERROR(__xludf.DUMMYFUNCTION("VLOOKUP(A176, IMPORTRANGE(""https://docs.google.com/spreadsheets/d/1Fa25-N6f79vxX2vKdAVxmi7Dwy5hf34dnRWdXsvIvqw/edit#gid=763219425!"",""A2:K201""),7,0)"),"#N/A")</f>
        <v>#N/A</v>
      </c>
      <c r="I176" s="27" t="str">
        <f ca="1">IFERROR(__xludf.DUMMYFUNCTION("VLOOKUP(A176, IMPORTRANGE(""https://docs.google.com/spreadsheets/d/1Fa25-N6f79vxX2vKdAVxmi7Dwy5hf34dnRWdXsvIvqw/edit#gid=763219425!"",""A2:K201""),8,0)"),"#N/A")</f>
        <v>#N/A</v>
      </c>
      <c r="J176" s="27" t="str">
        <f ca="1">IFERROR(__xludf.DUMMYFUNCTION("VLOOKUP(A176, IMPORTRANGE(""https://docs.google.com/spreadsheets/d/1Fa25-N6f79vxX2vKdAVxmi7Dwy5hf34dnRWdXsvIvqw/edit#gid=763219425!"",""A2:K201""),9,0)"),"#N/A")</f>
        <v>#N/A</v>
      </c>
      <c r="K176" s="27" t="str">
        <f ca="1">IFERROR(__xludf.DUMMYFUNCTION("VLOOKUP(A176, IMPORTRANGE(""https://docs.google.com/spreadsheets/d/1Fa25-N6f79vxX2vKdAVxmi7Dwy5hf34dnRWdXsvIvqw/edit#gid=763219425!"",""A2:K201""),10,0)"),"#N/A")</f>
        <v>#N/A</v>
      </c>
      <c r="L176" s="28" t="e">
        <f t="shared" ca="1" si="1"/>
        <v>#VALUE!</v>
      </c>
      <c r="M176" s="30" t="e">
        <f t="shared" ca="1" si="2"/>
        <v>#VALUE!</v>
      </c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4.25" x14ac:dyDescent="0.2">
      <c r="A177" s="25">
        <f t="shared" si="0"/>
        <v>176</v>
      </c>
      <c r="B177" s="26" t="str">
        <f ca="1">IFERROR(__xludf.DUMMYFUNCTION("VLOOKUP(A177, IMPORTRANGE(""https://docs.google.com/spreadsheets/d/1Fa25-N6f79vxX2vKdAVxmi7Dwy5hf34dnRWdXsvIvqw/edit#gid=763219425!"",""A2:K201""),3,0)"),"#N/A")</f>
        <v>#N/A</v>
      </c>
      <c r="C177" s="12" t="str">
        <f ca="1">IFERROR(__xludf.DUMMYFUNCTION("index(SPLIT(B177, "" ""), 0, 3)"),"#N/A")</f>
        <v>#N/A</v>
      </c>
      <c r="D177" s="13" t="e">
        <f ca="1">VLOOKUP(C177,Names!$C$2:$D$54,2,FALSE)</f>
        <v>#N/A</v>
      </c>
      <c r="E177" s="5" t="str">
        <f ca="1">IFERROR(__xludf.DUMMYFUNCTION("VLOOKUP(A177, IMPORTRANGE(""https://docs.google.com/spreadsheets/d/1Fa25-N6f79vxX2vKdAVxmi7Dwy5hf34dnRWdXsvIvqw/edit#gid=763219425!"",""A2:K201""),4,0)"),"#N/A")</f>
        <v>#N/A</v>
      </c>
      <c r="F177" s="5" t="str">
        <f ca="1">IFERROR(__xludf.DUMMYFUNCTION("VLOOKUP(A177, IMPORTRANGE(""https://docs.google.com/spreadsheets/d/1Fa25-N6f79vxX2vKdAVxmi7Dwy5hf34dnRWdXsvIvqw/edit#gid=763219425!"",""A2:K201""),5,0)"),"#N/A")</f>
        <v>#N/A</v>
      </c>
      <c r="G177" s="5" t="str">
        <f ca="1">IFERROR(__xludf.DUMMYFUNCTION("VLOOKUP(A177, IMPORTRANGE(""https://docs.google.com/spreadsheets/d/1Fa25-N6f79vxX2vKdAVxmi7Dwy5hf34dnRWdXsvIvqw/edit#gid=763219425!"",""A2:K201""),6,0)"),"#N/A")</f>
        <v>#N/A</v>
      </c>
      <c r="H177" s="27" t="str">
        <f ca="1">IFERROR(__xludf.DUMMYFUNCTION("VLOOKUP(A177, IMPORTRANGE(""https://docs.google.com/spreadsheets/d/1Fa25-N6f79vxX2vKdAVxmi7Dwy5hf34dnRWdXsvIvqw/edit#gid=763219425!"",""A2:K201""),7,0)"),"#N/A")</f>
        <v>#N/A</v>
      </c>
      <c r="I177" s="27" t="str">
        <f ca="1">IFERROR(__xludf.DUMMYFUNCTION("VLOOKUP(A177, IMPORTRANGE(""https://docs.google.com/spreadsheets/d/1Fa25-N6f79vxX2vKdAVxmi7Dwy5hf34dnRWdXsvIvqw/edit#gid=763219425!"",""A2:K201""),8,0)"),"#N/A")</f>
        <v>#N/A</v>
      </c>
      <c r="J177" s="27" t="str">
        <f ca="1">IFERROR(__xludf.DUMMYFUNCTION("VLOOKUP(A177, IMPORTRANGE(""https://docs.google.com/spreadsheets/d/1Fa25-N6f79vxX2vKdAVxmi7Dwy5hf34dnRWdXsvIvqw/edit#gid=763219425!"",""A2:K201""),9,0)"),"#N/A")</f>
        <v>#N/A</v>
      </c>
      <c r="K177" s="27" t="str">
        <f ca="1">IFERROR(__xludf.DUMMYFUNCTION("VLOOKUP(A177, IMPORTRANGE(""https://docs.google.com/spreadsheets/d/1Fa25-N6f79vxX2vKdAVxmi7Dwy5hf34dnRWdXsvIvqw/edit#gid=763219425!"",""A2:K201""),10,0)"),"#N/A")</f>
        <v>#N/A</v>
      </c>
      <c r="L177" s="28" t="e">
        <f t="shared" ca="1" si="1"/>
        <v>#VALUE!</v>
      </c>
      <c r="M177" s="30" t="e">
        <f t="shared" ca="1" si="2"/>
        <v>#VALUE!</v>
      </c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4.25" x14ac:dyDescent="0.2">
      <c r="A178" s="25">
        <f t="shared" si="0"/>
        <v>177</v>
      </c>
      <c r="B178" s="26" t="str">
        <f ca="1">IFERROR(__xludf.DUMMYFUNCTION("VLOOKUP(A178, IMPORTRANGE(""https://docs.google.com/spreadsheets/d/1Fa25-N6f79vxX2vKdAVxmi7Dwy5hf34dnRWdXsvIvqw/edit#gid=763219425!"",""A2:K201""),3,0)"),"#N/A")</f>
        <v>#N/A</v>
      </c>
      <c r="C178" s="12" t="str">
        <f ca="1">IFERROR(__xludf.DUMMYFUNCTION("index(SPLIT(B178, "" ""), 0, 3)"),"#N/A")</f>
        <v>#N/A</v>
      </c>
      <c r="D178" s="13" t="e">
        <f ca="1">VLOOKUP(C178,Names!$C$2:$D$54,2,FALSE)</f>
        <v>#N/A</v>
      </c>
      <c r="E178" s="5" t="str">
        <f ca="1">IFERROR(__xludf.DUMMYFUNCTION("VLOOKUP(A178, IMPORTRANGE(""https://docs.google.com/spreadsheets/d/1Fa25-N6f79vxX2vKdAVxmi7Dwy5hf34dnRWdXsvIvqw/edit#gid=763219425!"",""A2:K201""),4,0)"),"#N/A")</f>
        <v>#N/A</v>
      </c>
      <c r="F178" s="5" t="str">
        <f ca="1">IFERROR(__xludf.DUMMYFUNCTION("VLOOKUP(A178, IMPORTRANGE(""https://docs.google.com/spreadsheets/d/1Fa25-N6f79vxX2vKdAVxmi7Dwy5hf34dnRWdXsvIvqw/edit#gid=763219425!"",""A2:K201""),5,0)"),"#N/A")</f>
        <v>#N/A</v>
      </c>
      <c r="G178" s="5" t="str">
        <f ca="1">IFERROR(__xludf.DUMMYFUNCTION("VLOOKUP(A178, IMPORTRANGE(""https://docs.google.com/spreadsheets/d/1Fa25-N6f79vxX2vKdAVxmi7Dwy5hf34dnRWdXsvIvqw/edit#gid=763219425!"",""A2:K201""),6,0)"),"#N/A")</f>
        <v>#N/A</v>
      </c>
      <c r="H178" s="27" t="str">
        <f ca="1">IFERROR(__xludf.DUMMYFUNCTION("VLOOKUP(A178, IMPORTRANGE(""https://docs.google.com/spreadsheets/d/1Fa25-N6f79vxX2vKdAVxmi7Dwy5hf34dnRWdXsvIvqw/edit#gid=763219425!"",""A2:K201""),7,0)"),"#N/A")</f>
        <v>#N/A</v>
      </c>
      <c r="I178" s="27" t="str">
        <f ca="1">IFERROR(__xludf.DUMMYFUNCTION("VLOOKUP(A178, IMPORTRANGE(""https://docs.google.com/spreadsheets/d/1Fa25-N6f79vxX2vKdAVxmi7Dwy5hf34dnRWdXsvIvqw/edit#gid=763219425!"",""A2:K201""),8,0)"),"#N/A")</f>
        <v>#N/A</v>
      </c>
      <c r="J178" s="27" t="str">
        <f ca="1">IFERROR(__xludf.DUMMYFUNCTION("VLOOKUP(A178, IMPORTRANGE(""https://docs.google.com/spreadsheets/d/1Fa25-N6f79vxX2vKdAVxmi7Dwy5hf34dnRWdXsvIvqw/edit#gid=763219425!"",""A2:K201""),9,0)"),"#N/A")</f>
        <v>#N/A</v>
      </c>
      <c r="K178" s="27" t="str">
        <f ca="1">IFERROR(__xludf.DUMMYFUNCTION("VLOOKUP(A178, IMPORTRANGE(""https://docs.google.com/spreadsheets/d/1Fa25-N6f79vxX2vKdAVxmi7Dwy5hf34dnRWdXsvIvqw/edit#gid=763219425!"",""A2:K201""),10,0)"),"#N/A")</f>
        <v>#N/A</v>
      </c>
      <c r="L178" s="28" t="e">
        <f t="shared" ca="1" si="1"/>
        <v>#VALUE!</v>
      </c>
      <c r="M178" s="30" t="e">
        <f t="shared" ca="1" si="2"/>
        <v>#VALUE!</v>
      </c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4.25" x14ac:dyDescent="0.2">
      <c r="A179" s="25">
        <f t="shared" si="0"/>
        <v>178</v>
      </c>
      <c r="B179" s="26" t="str">
        <f ca="1">IFERROR(__xludf.DUMMYFUNCTION("VLOOKUP(A179, IMPORTRANGE(""https://docs.google.com/spreadsheets/d/1Fa25-N6f79vxX2vKdAVxmi7Dwy5hf34dnRWdXsvIvqw/edit#gid=763219425!"",""A2:K201""),3,0)"),"#N/A")</f>
        <v>#N/A</v>
      </c>
      <c r="C179" s="12" t="str">
        <f ca="1">IFERROR(__xludf.DUMMYFUNCTION("index(SPLIT(B179, "" ""), 0, 3)"),"#N/A")</f>
        <v>#N/A</v>
      </c>
      <c r="D179" s="13" t="e">
        <f ca="1">VLOOKUP(C179,Names!$C$2:$D$54,2,FALSE)</f>
        <v>#N/A</v>
      </c>
      <c r="E179" s="5" t="str">
        <f ca="1">IFERROR(__xludf.DUMMYFUNCTION("VLOOKUP(A179, IMPORTRANGE(""https://docs.google.com/spreadsheets/d/1Fa25-N6f79vxX2vKdAVxmi7Dwy5hf34dnRWdXsvIvqw/edit#gid=763219425!"",""A2:K201""),4,0)"),"#N/A")</f>
        <v>#N/A</v>
      </c>
      <c r="F179" s="5" t="str">
        <f ca="1">IFERROR(__xludf.DUMMYFUNCTION("VLOOKUP(A179, IMPORTRANGE(""https://docs.google.com/spreadsheets/d/1Fa25-N6f79vxX2vKdAVxmi7Dwy5hf34dnRWdXsvIvqw/edit#gid=763219425!"",""A2:K201""),5,0)"),"#N/A")</f>
        <v>#N/A</v>
      </c>
      <c r="G179" s="5" t="str">
        <f ca="1">IFERROR(__xludf.DUMMYFUNCTION("VLOOKUP(A179, IMPORTRANGE(""https://docs.google.com/spreadsheets/d/1Fa25-N6f79vxX2vKdAVxmi7Dwy5hf34dnRWdXsvIvqw/edit#gid=763219425!"",""A2:K201""),6,0)"),"#N/A")</f>
        <v>#N/A</v>
      </c>
      <c r="H179" s="27" t="str">
        <f ca="1">IFERROR(__xludf.DUMMYFUNCTION("VLOOKUP(A179, IMPORTRANGE(""https://docs.google.com/spreadsheets/d/1Fa25-N6f79vxX2vKdAVxmi7Dwy5hf34dnRWdXsvIvqw/edit#gid=763219425!"",""A2:K201""),7,0)"),"#N/A")</f>
        <v>#N/A</v>
      </c>
      <c r="I179" s="27" t="str">
        <f ca="1">IFERROR(__xludf.DUMMYFUNCTION("VLOOKUP(A179, IMPORTRANGE(""https://docs.google.com/spreadsheets/d/1Fa25-N6f79vxX2vKdAVxmi7Dwy5hf34dnRWdXsvIvqw/edit#gid=763219425!"",""A2:K201""),8,0)"),"#N/A")</f>
        <v>#N/A</v>
      </c>
      <c r="J179" s="27" t="str">
        <f ca="1">IFERROR(__xludf.DUMMYFUNCTION("VLOOKUP(A179, IMPORTRANGE(""https://docs.google.com/spreadsheets/d/1Fa25-N6f79vxX2vKdAVxmi7Dwy5hf34dnRWdXsvIvqw/edit#gid=763219425!"",""A2:K201""),9,0)"),"#N/A")</f>
        <v>#N/A</v>
      </c>
      <c r="K179" s="27" t="str">
        <f ca="1">IFERROR(__xludf.DUMMYFUNCTION("VLOOKUP(A179, IMPORTRANGE(""https://docs.google.com/spreadsheets/d/1Fa25-N6f79vxX2vKdAVxmi7Dwy5hf34dnRWdXsvIvqw/edit#gid=763219425!"",""A2:K201""),10,0)"),"#N/A")</f>
        <v>#N/A</v>
      </c>
      <c r="L179" s="28" t="e">
        <f t="shared" ca="1" si="1"/>
        <v>#VALUE!</v>
      </c>
      <c r="M179" s="30" t="e">
        <f t="shared" ca="1" si="2"/>
        <v>#VALUE!</v>
      </c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4.25" x14ac:dyDescent="0.2">
      <c r="A180" s="25">
        <f t="shared" si="0"/>
        <v>179</v>
      </c>
      <c r="B180" s="26" t="str">
        <f ca="1">IFERROR(__xludf.DUMMYFUNCTION("VLOOKUP(A180, IMPORTRANGE(""https://docs.google.com/spreadsheets/d/1Fa25-N6f79vxX2vKdAVxmi7Dwy5hf34dnRWdXsvIvqw/edit#gid=763219425!"",""A2:K201""),3,0)"),"#N/A")</f>
        <v>#N/A</v>
      </c>
      <c r="C180" s="12" t="str">
        <f ca="1">IFERROR(__xludf.DUMMYFUNCTION("index(SPLIT(B180, "" ""), 0, 3)"),"#N/A")</f>
        <v>#N/A</v>
      </c>
      <c r="D180" s="13" t="e">
        <f ca="1">VLOOKUP(C180,Names!$C$2:$D$54,2,FALSE)</f>
        <v>#N/A</v>
      </c>
      <c r="E180" s="5" t="str">
        <f ca="1">IFERROR(__xludf.DUMMYFUNCTION("VLOOKUP(A180, IMPORTRANGE(""https://docs.google.com/spreadsheets/d/1Fa25-N6f79vxX2vKdAVxmi7Dwy5hf34dnRWdXsvIvqw/edit#gid=763219425!"",""A2:K201""),4,0)"),"#N/A")</f>
        <v>#N/A</v>
      </c>
      <c r="F180" s="5" t="str">
        <f ca="1">IFERROR(__xludf.DUMMYFUNCTION("VLOOKUP(A180, IMPORTRANGE(""https://docs.google.com/spreadsheets/d/1Fa25-N6f79vxX2vKdAVxmi7Dwy5hf34dnRWdXsvIvqw/edit#gid=763219425!"",""A2:K201""),5,0)"),"#N/A")</f>
        <v>#N/A</v>
      </c>
      <c r="G180" s="5" t="str">
        <f ca="1">IFERROR(__xludf.DUMMYFUNCTION("VLOOKUP(A180, IMPORTRANGE(""https://docs.google.com/spreadsheets/d/1Fa25-N6f79vxX2vKdAVxmi7Dwy5hf34dnRWdXsvIvqw/edit#gid=763219425!"",""A2:K201""),6,0)"),"#N/A")</f>
        <v>#N/A</v>
      </c>
      <c r="H180" s="27" t="str">
        <f ca="1">IFERROR(__xludf.DUMMYFUNCTION("VLOOKUP(A180, IMPORTRANGE(""https://docs.google.com/spreadsheets/d/1Fa25-N6f79vxX2vKdAVxmi7Dwy5hf34dnRWdXsvIvqw/edit#gid=763219425!"",""A2:K201""),7,0)"),"#N/A")</f>
        <v>#N/A</v>
      </c>
      <c r="I180" s="27" t="str">
        <f ca="1">IFERROR(__xludf.DUMMYFUNCTION("VLOOKUP(A180, IMPORTRANGE(""https://docs.google.com/spreadsheets/d/1Fa25-N6f79vxX2vKdAVxmi7Dwy5hf34dnRWdXsvIvqw/edit#gid=763219425!"",""A2:K201""),8,0)"),"#N/A")</f>
        <v>#N/A</v>
      </c>
      <c r="J180" s="27" t="str">
        <f ca="1">IFERROR(__xludf.DUMMYFUNCTION("VLOOKUP(A180, IMPORTRANGE(""https://docs.google.com/spreadsheets/d/1Fa25-N6f79vxX2vKdAVxmi7Dwy5hf34dnRWdXsvIvqw/edit#gid=763219425!"",""A2:K201""),9,0)"),"#N/A")</f>
        <v>#N/A</v>
      </c>
      <c r="K180" s="27" t="str">
        <f ca="1">IFERROR(__xludf.DUMMYFUNCTION("VLOOKUP(A180, IMPORTRANGE(""https://docs.google.com/spreadsheets/d/1Fa25-N6f79vxX2vKdAVxmi7Dwy5hf34dnRWdXsvIvqw/edit#gid=763219425!"",""A2:K201""),10,0)"),"#N/A")</f>
        <v>#N/A</v>
      </c>
      <c r="L180" s="28" t="e">
        <f t="shared" ca="1" si="1"/>
        <v>#VALUE!</v>
      </c>
      <c r="M180" s="30" t="e">
        <f t="shared" ca="1" si="2"/>
        <v>#VALUE!</v>
      </c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4.25" x14ac:dyDescent="0.2">
      <c r="A181" s="25">
        <f t="shared" si="0"/>
        <v>180</v>
      </c>
      <c r="B181" s="26" t="str">
        <f ca="1">IFERROR(__xludf.DUMMYFUNCTION("VLOOKUP(A181, IMPORTRANGE(""https://docs.google.com/spreadsheets/d/1Fa25-N6f79vxX2vKdAVxmi7Dwy5hf34dnRWdXsvIvqw/edit#gid=763219425!"",""A2:K201""),3,0)"),"#N/A")</f>
        <v>#N/A</v>
      </c>
      <c r="C181" s="12" t="str">
        <f ca="1">IFERROR(__xludf.DUMMYFUNCTION("index(SPLIT(B181, "" ""), 0, 3)"),"#N/A")</f>
        <v>#N/A</v>
      </c>
      <c r="D181" s="13" t="e">
        <f ca="1">VLOOKUP(C181,Names!$C$2:$D$54,2,FALSE)</f>
        <v>#N/A</v>
      </c>
      <c r="E181" s="5" t="str">
        <f ca="1">IFERROR(__xludf.DUMMYFUNCTION("VLOOKUP(A181, IMPORTRANGE(""https://docs.google.com/spreadsheets/d/1Fa25-N6f79vxX2vKdAVxmi7Dwy5hf34dnRWdXsvIvqw/edit#gid=763219425!"",""A2:K201""),4,0)"),"#N/A")</f>
        <v>#N/A</v>
      </c>
      <c r="F181" s="5" t="str">
        <f ca="1">IFERROR(__xludf.DUMMYFUNCTION("VLOOKUP(A181, IMPORTRANGE(""https://docs.google.com/spreadsheets/d/1Fa25-N6f79vxX2vKdAVxmi7Dwy5hf34dnRWdXsvIvqw/edit#gid=763219425!"",""A2:K201""),5,0)"),"#N/A")</f>
        <v>#N/A</v>
      </c>
      <c r="G181" s="5" t="str">
        <f ca="1">IFERROR(__xludf.DUMMYFUNCTION("VLOOKUP(A181, IMPORTRANGE(""https://docs.google.com/spreadsheets/d/1Fa25-N6f79vxX2vKdAVxmi7Dwy5hf34dnRWdXsvIvqw/edit#gid=763219425!"",""A2:K201""),6,0)"),"#N/A")</f>
        <v>#N/A</v>
      </c>
      <c r="H181" s="27" t="str">
        <f ca="1">IFERROR(__xludf.DUMMYFUNCTION("VLOOKUP(A181, IMPORTRANGE(""https://docs.google.com/spreadsheets/d/1Fa25-N6f79vxX2vKdAVxmi7Dwy5hf34dnRWdXsvIvqw/edit#gid=763219425!"",""A2:K201""),7,0)"),"#N/A")</f>
        <v>#N/A</v>
      </c>
      <c r="I181" s="27" t="str">
        <f ca="1">IFERROR(__xludf.DUMMYFUNCTION("VLOOKUP(A181, IMPORTRANGE(""https://docs.google.com/spreadsheets/d/1Fa25-N6f79vxX2vKdAVxmi7Dwy5hf34dnRWdXsvIvqw/edit#gid=763219425!"",""A2:K201""),8,0)"),"#N/A")</f>
        <v>#N/A</v>
      </c>
      <c r="J181" s="27" t="str">
        <f ca="1">IFERROR(__xludf.DUMMYFUNCTION("VLOOKUP(A181, IMPORTRANGE(""https://docs.google.com/spreadsheets/d/1Fa25-N6f79vxX2vKdAVxmi7Dwy5hf34dnRWdXsvIvqw/edit#gid=763219425!"",""A2:K201""),9,0)"),"#N/A")</f>
        <v>#N/A</v>
      </c>
      <c r="K181" s="27" t="str">
        <f ca="1">IFERROR(__xludf.DUMMYFUNCTION("VLOOKUP(A181, IMPORTRANGE(""https://docs.google.com/spreadsheets/d/1Fa25-N6f79vxX2vKdAVxmi7Dwy5hf34dnRWdXsvIvqw/edit#gid=763219425!"",""A2:K201""),10,0)"),"#N/A")</f>
        <v>#N/A</v>
      </c>
      <c r="L181" s="28" t="e">
        <f t="shared" ca="1" si="1"/>
        <v>#VALUE!</v>
      </c>
      <c r="M181" s="30" t="e">
        <f t="shared" ca="1" si="2"/>
        <v>#VALUE!</v>
      </c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4.25" x14ac:dyDescent="0.2">
      <c r="A182" s="25">
        <f t="shared" si="0"/>
        <v>181</v>
      </c>
      <c r="B182" s="26" t="str">
        <f ca="1">IFERROR(__xludf.DUMMYFUNCTION("VLOOKUP(A182, IMPORTRANGE(""https://docs.google.com/spreadsheets/d/1Fa25-N6f79vxX2vKdAVxmi7Dwy5hf34dnRWdXsvIvqw/edit#gid=763219425!"",""A2:K201""),3,0)"),"#N/A")</f>
        <v>#N/A</v>
      </c>
      <c r="C182" s="12" t="str">
        <f ca="1">IFERROR(__xludf.DUMMYFUNCTION("index(SPLIT(B182, "" ""), 0, 3)"),"#N/A")</f>
        <v>#N/A</v>
      </c>
      <c r="D182" s="13" t="e">
        <f ca="1">VLOOKUP(C182,Names!$C$2:$D$54,2,FALSE)</f>
        <v>#N/A</v>
      </c>
      <c r="E182" s="5" t="str">
        <f ca="1">IFERROR(__xludf.DUMMYFUNCTION("VLOOKUP(A182, IMPORTRANGE(""https://docs.google.com/spreadsheets/d/1Fa25-N6f79vxX2vKdAVxmi7Dwy5hf34dnRWdXsvIvqw/edit#gid=763219425!"",""A2:K201""),4,0)"),"#N/A")</f>
        <v>#N/A</v>
      </c>
      <c r="F182" s="5" t="str">
        <f ca="1">IFERROR(__xludf.DUMMYFUNCTION("VLOOKUP(A182, IMPORTRANGE(""https://docs.google.com/spreadsheets/d/1Fa25-N6f79vxX2vKdAVxmi7Dwy5hf34dnRWdXsvIvqw/edit#gid=763219425!"",""A2:K201""),5,0)"),"#N/A")</f>
        <v>#N/A</v>
      </c>
      <c r="G182" s="5" t="str">
        <f ca="1">IFERROR(__xludf.DUMMYFUNCTION("VLOOKUP(A182, IMPORTRANGE(""https://docs.google.com/spreadsheets/d/1Fa25-N6f79vxX2vKdAVxmi7Dwy5hf34dnRWdXsvIvqw/edit#gid=763219425!"",""A2:K201""),6,0)"),"#N/A")</f>
        <v>#N/A</v>
      </c>
      <c r="H182" s="27" t="str">
        <f ca="1">IFERROR(__xludf.DUMMYFUNCTION("VLOOKUP(A182, IMPORTRANGE(""https://docs.google.com/spreadsheets/d/1Fa25-N6f79vxX2vKdAVxmi7Dwy5hf34dnRWdXsvIvqw/edit#gid=763219425!"",""A2:K201""),7,0)"),"#N/A")</f>
        <v>#N/A</v>
      </c>
      <c r="I182" s="27" t="str">
        <f ca="1">IFERROR(__xludf.DUMMYFUNCTION("VLOOKUP(A182, IMPORTRANGE(""https://docs.google.com/spreadsheets/d/1Fa25-N6f79vxX2vKdAVxmi7Dwy5hf34dnRWdXsvIvqw/edit#gid=763219425!"",""A2:K201""),8,0)"),"#N/A")</f>
        <v>#N/A</v>
      </c>
      <c r="J182" s="27" t="str">
        <f ca="1">IFERROR(__xludf.DUMMYFUNCTION("VLOOKUP(A182, IMPORTRANGE(""https://docs.google.com/spreadsheets/d/1Fa25-N6f79vxX2vKdAVxmi7Dwy5hf34dnRWdXsvIvqw/edit#gid=763219425!"",""A2:K201""),9,0)"),"#N/A")</f>
        <v>#N/A</v>
      </c>
      <c r="K182" s="27" t="str">
        <f ca="1">IFERROR(__xludf.DUMMYFUNCTION("VLOOKUP(A182, IMPORTRANGE(""https://docs.google.com/spreadsheets/d/1Fa25-N6f79vxX2vKdAVxmi7Dwy5hf34dnRWdXsvIvqw/edit#gid=763219425!"",""A2:K201""),10,0)"),"#N/A")</f>
        <v>#N/A</v>
      </c>
      <c r="L182" s="28" t="e">
        <f t="shared" ca="1" si="1"/>
        <v>#VALUE!</v>
      </c>
      <c r="M182" s="30" t="e">
        <f t="shared" ca="1" si="2"/>
        <v>#VALUE!</v>
      </c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4.25" x14ac:dyDescent="0.2">
      <c r="A183" s="25">
        <f t="shared" si="0"/>
        <v>182</v>
      </c>
      <c r="B183" s="26" t="str">
        <f ca="1">IFERROR(__xludf.DUMMYFUNCTION("VLOOKUP(A183, IMPORTRANGE(""https://docs.google.com/spreadsheets/d/1Fa25-N6f79vxX2vKdAVxmi7Dwy5hf34dnRWdXsvIvqw/edit#gid=763219425!"",""A2:K201""),3,0)"),"#N/A")</f>
        <v>#N/A</v>
      </c>
      <c r="C183" s="12" t="str">
        <f ca="1">IFERROR(__xludf.DUMMYFUNCTION("index(SPLIT(B183, "" ""), 0, 3)"),"#N/A")</f>
        <v>#N/A</v>
      </c>
      <c r="D183" s="13" t="e">
        <f ca="1">VLOOKUP(C183,Names!$C$2:$D$54,2,FALSE)</f>
        <v>#N/A</v>
      </c>
      <c r="E183" s="5" t="str">
        <f ca="1">IFERROR(__xludf.DUMMYFUNCTION("VLOOKUP(A183, IMPORTRANGE(""https://docs.google.com/spreadsheets/d/1Fa25-N6f79vxX2vKdAVxmi7Dwy5hf34dnRWdXsvIvqw/edit#gid=763219425!"",""A2:K201""),4,0)"),"#N/A")</f>
        <v>#N/A</v>
      </c>
      <c r="F183" s="5" t="str">
        <f ca="1">IFERROR(__xludf.DUMMYFUNCTION("VLOOKUP(A183, IMPORTRANGE(""https://docs.google.com/spreadsheets/d/1Fa25-N6f79vxX2vKdAVxmi7Dwy5hf34dnRWdXsvIvqw/edit#gid=763219425!"",""A2:K201""),5,0)"),"#N/A")</f>
        <v>#N/A</v>
      </c>
      <c r="G183" s="5" t="str">
        <f ca="1">IFERROR(__xludf.DUMMYFUNCTION("VLOOKUP(A183, IMPORTRANGE(""https://docs.google.com/spreadsheets/d/1Fa25-N6f79vxX2vKdAVxmi7Dwy5hf34dnRWdXsvIvqw/edit#gid=763219425!"",""A2:K201""),6,0)"),"#N/A")</f>
        <v>#N/A</v>
      </c>
      <c r="H183" s="27" t="str">
        <f ca="1">IFERROR(__xludf.DUMMYFUNCTION("VLOOKUP(A183, IMPORTRANGE(""https://docs.google.com/spreadsheets/d/1Fa25-N6f79vxX2vKdAVxmi7Dwy5hf34dnRWdXsvIvqw/edit#gid=763219425!"",""A2:K201""),7,0)"),"#N/A")</f>
        <v>#N/A</v>
      </c>
      <c r="I183" s="27" t="str">
        <f ca="1">IFERROR(__xludf.DUMMYFUNCTION("VLOOKUP(A183, IMPORTRANGE(""https://docs.google.com/spreadsheets/d/1Fa25-N6f79vxX2vKdAVxmi7Dwy5hf34dnRWdXsvIvqw/edit#gid=763219425!"",""A2:K201""),8,0)"),"#N/A")</f>
        <v>#N/A</v>
      </c>
      <c r="J183" s="27" t="str">
        <f ca="1">IFERROR(__xludf.DUMMYFUNCTION("VLOOKUP(A183, IMPORTRANGE(""https://docs.google.com/spreadsheets/d/1Fa25-N6f79vxX2vKdAVxmi7Dwy5hf34dnRWdXsvIvqw/edit#gid=763219425!"",""A2:K201""),9,0)"),"#N/A")</f>
        <v>#N/A</v>
      </c>
      <c r="K183" s="27" t="str">
        <f ca="1">IFERROR(__xludf.DUMMYFUNCTION("VLOOKUP(A183, IMPORTRANGE(""https://docs.google.com/spreadsheets/d/1Fa25-N6f79vxX2vKdAVxmi7Dwy5hf34dnRWdXsvIvqw/edit#gid=763219425!"",""A2:K201""),10,0)"),"#N/A")</f>
        <v>#N/A</v>
      </c>
      <c r="L183" s="28" t="e">
        <f t="shared" ca="1" si="1"/>
        <v>#VALUE!</v>
      </c>
      <c r="M183" s="30" t="e">
        <f t="shared" ca="1" si="2"/>
        <v>#VALUE!</v>
      </c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4.25" x14ac:dyDescent="0.2">
      <c r="A184" s="25">
        <f t="shared" si="0"/>
        <v>183</v>
      </c>
      <c r="B184" s="26" t="str">
        <f ca="1">IFERROR(__xludf.DUMMYFUNCTION("VLOOKUP(A184, IMPORTRANGE(""https://docs.google.com/spreadsheets/d/1Fa25-N6f79vxX2vKdAVxmi7Dwy5hf34dnRWdXsvIvqw/edit#gid=763219425!"",""A2:K201""),3,0)"),"#N/A")</f>
        <v>#N/A</v>
      </c>
      <c r="C184" s="12" t="str">
        <f ca="1">IFERROR(__xludf.DUMMYFUNCTION("index(SPLIT(B184, "" ""), 0, 3)"),"#N/A")</f>
        <v>#N/A</v>
      </c>
      <c r="D184" s="13" t="e">
        <f ca="1">VLOOKUP(C184,Names!$C$2:$D$54,2,FALSE)</f>
        <v>#N/A</v>
      </c>
      <c r="E184" s="5" t="str">
        <f ca="1">IFERROR(__xludf.DUMMYFUNCTION("VLOOKUP(A184, IMPORTRANGE(""https://docs.google.com/spreadsheets/d/1Fa25-N6f79vxX2vKdAVxmi7Dwy5hf34dnRWdXsvIvqw/edit#gid=763219425!"",""A2:K201""),4,0)"),"#N/A")</f>
        <v>#N/A</v>
      </c>
      <c r="F184" s="5" t="str">
        <f ca="1">IFERROR(__xludf.DUMMYFUNCTION("VLOOKUP(A184, IMPORTRANGE(""https://docs.google.com/spreadsheets/d/1Fa25-N6f79vxX2vKdAVxmi7Dwy5hf34dnRWdXsvIvqw/edit#gid=763219425!"",""A2:K201""),5,0)"),"#N/A")</f>
        <v>#N/A</v>
      </c>
      <c r="G184" s="5" t="str">
        <f ca="1">IFERROR(__xludf.DUMMYFUNCTION("VLOOKUP(A184, IMPORTRANGE(""https://docs.google.com/spreadsheets/d/1Fa25-N6f79vxX2vKdAVxmi7Dwy5hf34dnRWdXsvIvqw/edit#gid=763219425!"",""A2:K201""),6,0)"),"#N/A")</f>
        <v>#N/A</v>
      </c>
      <c r="H184" s="27" t="str">
        <f ca="1">IFERROR(__xludf.DUMMYFUNCTION("VLOOKUP(A184, IMPORTRANGE(""https://docs.google.com/spreadsheets/d/1Fa25-N6f79vxX2vKdAVxmi7Dwy5hf34dnRWdXsvIvqw/edit#gid=763219425!"",""A2:K201""),7,0)"),"#N/A")</f>
        <v>#N/A</v>
      </c>
      <c r="I184" s="27" t="str">
        <f ca="1">IFERROR(__xludf.DUMMYFUNCTION("VLOOKUP(A184, IMPORTRANGE(""https://docs.google.com/spreadsheets/d/1Fa25-N6f79vxX2vKdAVxmi7Dwy5hf34dnRWdXsvIvqw/edit#gid=763219425!"",""A2:K201""),8,0)"),"#N/A")</f>
        <v>#N/A</v>
      </c>
      <c r="J184" s="27" t="str">
        <f ca="1">IFERROR(__xludf.DUMMYFUNCTION("VLOOKUP(A184, IMPORTRANGE(""https://docs.google.com/spreadsheets/d/1Fa25-N6f79vxX2vKdAVxmi7Dwy5hf34dnRWdXsvIvqw/edit#gid=763219425!"",""A2:K201""),9,0)"),"#N/A")</f>
        <v>#N/A</v>
      </c>
      <c r="K184" s="27" t="str">
        <f ca="1">IFERROR(__xludf.DUMMYFUNCTION("VLOOKUP(A184, IMPORTRANGE(""https://docs.google.com/spreadsheets/d/1Fa25-N6f79vxX2vKdAVxmi7Dwy5hf34dnRWdXsvIvqw/edit#gid=763219425!"",""A2:K201""),10,0)"),"#N/A")</f>
        <v>#N/A</v>
      </c>
      <c r="L184" s="28" t="e">
        <f t="shared" ca="1" si="1"/>
        <v>#VALUE!</v>
      </c>
      <c r="M184" s="30" t="e">
        <f t="shared" ca="1" si="2"/>
        <v>#VALUE!</v>
      </c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4.25" x14ac:dyDescent="0.2">
      <c r="A185" s="25">
        <f t="shared" si="0"/>
        <v>184</v>
      </c>
      <c r="B185" s="26" t="str">
        <f ca="1">IFERROR(__xludf.DUMMYFUNCTION("VLOOKUP(A185, IMPORTRANGE(""https://docs.google.com/spreadsheets/d/1Fa25-N6f79vxX2vKdAVxmi7Dwy5hf34dnRWdXsvIvqw/edit#gid=763219425!"",""A2:K201""),3,0)"),"#N/A")</f>
        <v>#N/A</v>
      </c>
      <c r="C185" s="12" t="str">
        <f ca="1">IFERROR(__xludf.DUMMYFUNCTION("index(SPLIT(B185, "" ""), 0, 3)"),"#N/A")</f>
        <v>#N/A</v>
      </c>
      <c r="D185" s="13" t="e">
        <f ca="1">VLOOKUP(C185,Names!$C$2:$D$54,2,FALSE)</f>
        <v>#N/A</v>
      </c>
      <c r="E185" s="5" t="str">
        <f ca="1">IFERROR(__xludf.DUMMYFUNCTION("VLOOKUP(A185, IMPORTRANGE(""https://docs.google.com/spreadsheets/d/1Fa25-N6f79vxX2vKdAVxmi7Dwy5hf34dnRWdXsvIvqw/edit#gid=763219425!"",""A2:K201""),4,0)"),"#N/A")</f>
        <v>#N/A</v>
      </c>
      <c r="F185" s="5" t="str">
        <f ca="1">IFERROR(__xludf.DUMMYFUNCTION("VLOOKUP(A185, IMPORTRANGE(""https://docs.google.com/spreadsheets/d/1Fa25-N6f79vxX2vKdAVxmi7Dwy5hf34dnRWdXsvIvqw/edit#gid=763219425!"",""A2:K201""),5,0)"),"#N/A")</f>
        <v>#N/A</v>
      </c>
      <c r="G185" s="5" t="str">
        <f ca="1">IFERROR(__xludf.DUMMYFUNCTION("VLOOKUP(A185, IMPORTRANGE(""https://docs.google.com/spreadsheets/d/1Fa25-N6f79vxX2vKdAVxmi7Dwy5hf34dnRWdXsvIvqw/edit#gid=763219425!"",""A2:K201""),6,0)"),"#N/A")</f>
        <v>#N/A</v>
      </c>
      <c r="H185" s="27" t="str">
        <f ca="1">IFERROR(__xludf.DUMMYFUNCTION("VLOOKUP(A185, IMPORTRANGE(""https://docs.google.com/spreadsheets/d/1Fa25-N6f79vxX2vKdAVxmi7Dwy5hf34dnRWdXsvIvqw/edit#gid=763219425!"",""A2:K201""),7,0)"),"#N/A")</f>
        <v>#N/A</v>
      </c>
      <c r="I185" s="27" t="str">
        <f ca="1">IFERROR(__xludf.DUMMYFUNCTION("VLOOKUP(A185, IMPORTRANGE(""https://docs.google.com/spreadsheets/d/1Fa25-N6f79vxX2vKdAVxmi7Dwy5hf34dnRWdXsvIvqw/edit#gid=763219425!"",""A2:K201""),8,0)"),"#N/A")</f>
        <v>#N/A</v>
      </c>
      <c r="J185" s="27" t="str">
        <f ca="1">IFERROR(__xludf.DUMMYFUNCTION("VLOOKUP(A185, IMPORTRANGE(""https://docs.google.com/spreadsheets/d/1Fa25-N6f79vxX2vKdAVxmi7Dwy5hf34dnRWdXsvIvqw/edit#gid=763219425!"",""A2:K201""),9,0)"),"#N/A")</f>
        <v>#N/A</v>
      </c>
      <c r="K185" s="27" t="str">
        <f ca="1">IFERROR(__xludf.DUMMYFUNCTION("VLOOKUP(A185, IMPORTRANGE(""https://docs.google.com/spreadsheets/d/1Fa25-N6f79vxX2vKdAVxmi7Dwy5hf34dnRWdXsvIvqw/edit#gid=763219425!"",""A2:K201""),10,0)"),"#N/A")</f>
        <v>#N/A</v>
      </c>
      <c r="L185" s="28" t="e">
        <f t="shared" ca="1" si="1"/>
        <v>#VALUE!</v>
      </c>
      <c r="M185" s="30" t="e">
        <f t="shared" ca="1" si="2"/>
        <v>#VALUE!</v>
      </c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4.25" x14ac:dyDescent="0.2">
      <c r="A186" s="25">
        <f t="shared" si="0"/>
        <v>185</v>
      </c>
      <c r="B186" s="26" t="str">
        <f ca="1">IFERROR(__xludf.DUMMYFUNCTION("VLOOKUP(A186, IMPORTRANGE(""https://docs.google.com/spreadsheets/d/1Fa25-N6f79vxX2vKdAVxmi7Dwy5hf34dnRWdXsvIvqw/edit#gid=763219425!"",""A2:K201""),3,0)"),"#N/A")</f>
        <v>#N/A</v>
      </c>
      <c r="C186" s="12" t="str">
        <f ca="1">IFERROR(__xludf.DUMMYFUNCTION("index(SPLIT(B186, "" ""), 0, 3)"),"#N/A")</f>
        <v>#N/A</v>
      </c>
      <c r="D186" s="13" t="e">
        <f ca="1">VLOOKUP(C186,Names!$C$2:$D$54,2,FALSE)</f>
        <v>#N/A</v>
      </c>
      <c r="E186" s="5" t="str">
        <f ca="1">IFERROR(__xludf.DUMMYFUNCTION("VLOOKUP(A186, IMPORTRANGE(""https://docs.google.com/spreadsheets/d/1Fa25-N6f79vxX2vKdAVxmi7Dwy5hf34dnRWdXsvIvqw/edit#gid=763219425!"",""A2:K201""),4,0)"),"#N/A")</f>
        <v>#N/A</v>
      </c>
      <c r="F186" s="5" t="str">
        <f ca="1">IFERROR(__xludf.DUMMYFUNCTION("VLOOKUP(A186, IMPORTRANGE(""https://docs.google.com/spreadsheets/d/1Fa25-N6f79vxX2vKdAVxmi7Dwy5hf34dnRWdXsvIvqw/edit#gid=763219425!"",""A2:K201""),5,0)"),"#N/A")</f>
        <v>#N/A</v>
      </c>
      <c r="G186" s="5" t="str">
        <f ca="1">IFERROR(__xludf.DUMMYFUNCTION("VLOOKUP(A186, IMPORTRANGE(""https://docs.google.com/spreadsheets/d/1Fa25-N6f79vxX2vKdAVxmi7Dwy5hf34dnRWdXsvIvqw/edit#gid=763219425!"",""A2:K201""),6,0)"),"#N/A")</f>
        <v>#N/A</v>
      </c>
      <c r="H186" s="27" t="str">
        <f ca="1">IFERROR(__xludf.DUMMYFUNCTION("VLOOKUP(A186, IMPORTRANGE(""https://docs.google.com/spreadsheets/d/1Fa25-N6f79vxX2vKdAVxmi7Dwy5hf34dnRWdXsvIvqw/edit#gid=763219425!"",""A2:K201""),7,0)"),"#N/A")</f>
        <v>#N/A</v>
      </c>
      <c r="I186" s="27" t="str">
        <f ca="1">IFERROR(__xludf.DUMMYFUNCTION("VLOOKUP(A186, IMPORTRANGE(""https://docs.google.com/spreadsheets/d/1Fa25-N6f79vxX2vKdAVxmi7Dwy5hf34dnRWdXsvIvqw/edit#gid=763219425!"",""A2:K201""),8,0)"),"#N/A")</f>
        <v>#N/A</v>
      </c>
      <c r="J186" s="27" t="str">
        <f ca="1">IFERROR(__xludf.DUMMYFUNCTION("VLOOKUP(A186, IMPORTRANGE(""https://docs.google.com/spreadsheets/d/1Fa25-N6f79vxX2vKdAVxmi7Dwy5hf34dnRWdXsvIvqw/edit#gid=763219425!"",""A2:K201""),9,0)"),"#N/A")</f>
        <v>#N/A</v>
      </c>
      <c r="K186" s="27" t="str">
        <f ca="1">IFERROR(__xludf.DUMMYFUNCTION("VLOOKUP(A186, IMPORTRANGE(""https://docs.google.com/spreadsheets/d/1Fa25-N6f79vxX2vKdAVxmi7Dwy5hf34dnRWdXsvIvqw/edit#gid=763219425!"",""A2:K201""),10,0)"),"#N/A")</f>
        <v>#N/A</v>
      </c>
      <c r="L186" s="28" t="e">
        <f t="shared" ca="1" si="1"/>
        <v>#VALUE!</v>
      </c>
      <c r="M186" s="30" t="e">
        <f t="shared" ca="1" si="2"/>
        <v>#VALUE!</v>
      </c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4.25" x14ac:dyDescent="0.2">
      <c r="A187" s="25">
        <f t="shared" si="0"/>
        <v>186</v>
      </c>
      <c r="B187" s="26" t="str">
        <f ca="1">IFERROR(__xludf.DUMMYFUNCTION("VLOOKUP(A187, IMPORTRANGE(""https://docs.google.com/spreadsheets/d/1Fa25-N6f79vxX2vKdAVxmi7Dwy5hf34dnRWdXsvIvqw/edit#gid=763219425!"",""A2:K201""),3,0)"),"#N/A")</f>
        <v>#N/A</v>
      </c>
      <c r="C187" s="12" t="str">
        <f ca="1">IFERROR(__xludf.DUMMYFUNCTION("index(SPLIT(B187, "" ""), 0, 3)"),"#N/A")</f>
        <v>#N/A</v>
      </c>
      <c r="D187" s="13" t="e">
        <f ca="1">VLOOKUP(C187,Names!$C$2:$D$54,2,FALSE)</f>
        <v>#N/A</v>
      </c>
      <c r="E187" s="5" t="str">
        <f ca="1">IFERROR(__xludf.DUMMYFUNCTION("VLOOKUP(A187, IMPORTRANGE(""https://docs.google.com/spreadsheets/d/1Fa25-N6f79vxX2vKdAVxmi7Dwy5hf34dnRWdXsvIvqw/edit#gid=763219425!"",""A2:K201""),4,0)"),"#N/A")</f>
        <v>#N/A</v>
      </c>
      <c r="F187" s="5" t="str">
        <f ca="1">IFERROR(__xludf.DUMMYFUNCTION("VLOOKUP(A187, IMPORTRANGE(""https://docs.google.com/spreadsheets/d/1Fa25-N6f79vxX2vKdAVxmi7Dwy5hf34dnRWdXsvIvqw/edit#gid=763219425!"",""A2:K201""),5,0)"),"#N/A")</f>
        <v>#N/A</v>
      </c>
      <c r="G187" s="5" t="str">
        <f ca="1">IFERROR(__xludf.DUMMYFUNCTION("VLOOKUP(A187, IMPORTRANGE(""https://docs.google.com/spreadsheets/d/1Fa25-N6f79vxX2vKdAVxmi7Dwy5hf34dnRWdXsvIvqw/edit#gid=763219425!"",""A2:K201""),6,0)"),"#N/A")</f>
        <v>#N/A</v>
      </c>
      <c r="H187" s="27" t="str">
        <f ca="1">IFERROR(__xludf.DUMMYFUNCTION("VLOOKUP(A187, IMPORTRANGE(""https://docs.google.com/spreadsheets/d/1Fa25-N6f79vxX2vKdAVxmi7Dwy5hf34dnRWdXsvIvqw/edit#gid=763219425!"",""A2:K201""),7,0)"),"#N/A")</f>
        <v>#N/A</v>
      </c>
      <c r="I187" s="27" t="str">
        <f ca="1">IFERROR(__xludf.DUMMYFUNCTION("VLOOKUP(A187, IMPORTRANGE(""https://docs.google.com/spreadsheets/d/1Fa25-N6f79vxX2vKdAVxmi7Dwy5hf34dnRWdXsvIvqw/edit#gid=763219425!"",""A2:K201""),8,0)"),"#N/A")</f>
        <v>#N/A</v>
      </c>
      <c r="J187" s="27" t="str">
        <f ca="1">IFERROR(__xludf.DUMMYFUNCTION("VLOOKUP(A187, IMPORTRANGE(""https://docs.google.com/spreadsheets/d/1Fa25-N6f79vxX2vKdAVxmi7Dwy5hf34dnRWdXsvIvqw/edit#gid=763219425!"",""A2:K201""),9,0)"),"#N/A")</f>
        <v>#N/A</v>
      </c>
      <c r="K187" s="27" t="str">
        <f ca="1">IFERROR(__xludf.DUMMYFUNCTION("VLOOKUP(A187, IMPORTRANGE(""https://docs.google.com/spreadsheets/d/1Fa25-N6f79vxX2vKdAVxmi7Dwy5hf34dnRWdXsvIvqw/edit#gid=763219425!"",""A2:K201""),10,0)"),"#N/A")</f>
        <v>#N/A</v>
      </c>
      <c r="L187" s="28" t="e">
        <f t="shared" ca="1" si="1"/>
        <v>#VALUE!</v>
      </c>
      <c r="M187" s="30" t="e">
        <f t="shared" ca="1" si="2"/>
        <v>#VALUE!</v>
      </c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4.25" x14ac:dyDescent="0.2">
      <c r="A188" s="25">
        <f t="shared" si="0"/>
        <v>187</v>
      </c>
      <c r="B188" s="26" t="str">
        <f ca="1">IFERROR(__xludf.DUMMYFUNCTION("VLOOKUP(A188, IMPORTRANGE(""https://docs.google.com/spreadsheets/d/1Fa25-N6f79vxX2vKdAVxmi7Dwy5hf34dnRWdXsvIvqw/edit#gid=763219425!"",""A2:K201""),3,0)"),"#N/A")</f>
        <v>#N/A</v>
      </c>
      <c r="C188" s="12" t="str">
        <f ca="1">IFERROR(__xludf.DUMMYFUNCTION("index(SPLIT(B188, "" ""), 0, 3)"),"#N/A")</f>
        <v>#N/A</v>
      </c>
      <c r="D188" s="13" t="e">
        <f ca="1">VLOOKUP(C188,Names!$C$2:$D$54,2,FALSE)</f>
        <v>#N/A</v>
      </c>
      <c r="E188" s="5" t="str">
        <f ca="1">IFERROR(__xludf.DUMMYFUNCTION("VLOOKUP(A188, IMPORTRANGE(""https://docs.google.com/spreadsheets/d/1Fa25-N6f79vxX2vKdAVxmi7Dwy5hf34dnRWdXsvIvqw/edit#gid=763219425!"",""A2:K201""),4,0)"),"#N/A")</f>
        <v>#N/A</v>
      </c>
      <c r="F188" s="5" t="str">
        <f ca="1">IFERROR(__xludf.DUMMYFUNCTION("VLOOKUP(A188, IMPORTRANGE(""https://docs.google.com/spreadsheets/d/1Fa25-N6f79vxX2vKdAVxmi7Dwy5hf34dnRWdXsvIvqw/edit#gid=763219425!"",""A2:K201""),5,0)"),"#N/A")</f>
        <v>#N/A</v>
      </c>
      <c r="G188" s="5" t="str">
        <f ca="1">IFERROR(__xludf.DUMMYFUNCTION("VLOOKUP(A188, IMPORTRANGE(""https://docs.google.com/spreadsheets/d/1Fa25-N6f79vxX2vKdAVxmi7Dwy5hf34dnRWdXsvIvqw/edit#gid=763219425!"",""A2:K201""),6,0)"),"#N/A")</f>
        <v>#N/A</v>
      </c>
      <c r="H188" s="27" t="str">
        <f ca="1">IFERROR(__xludf.DUMMYFUNCTION("VLOOKUP(A188, IMPORTRANGE(""https://docs.google.com/spreadsheets/d/1Fa25-N6f79vxX2vKdAVxmi7Dwy5hf34dnRWdXsvIvqw/edit#gid=763219425!"",""A2:K201""),7,0)"),"#N/A")</f>
        <v>#N/A</v>
      </c>
      <c r="I188" s="27" t="str">
        <f ca="1">IFERROR(__xludf.DUMMYFUNCTION("VLOOKUP(A188, IMPORTRANGE(""https://docs.google.com/spreadsheets/d/1Fa25-N6f79vxX2vKdAVxmi7Dwy5hf34dnRWdXsvIvqw/edit#gid=763219425!"",""A2:K201""),8,0)"),"#N/A")</f>
        <v>#N/A</v>
      </c>
      <c r="J188" s="27" t="str">
        <f ca="1">IFERROR(__xludf.DUMMYFUNCTION("VLOOKUP(A188, IMPORTRANGE(""https://docs.google.com/spreadsheets/d/1Fa25-N6f79vxX2vKdAVxmi7Dwy5hf34dnRWdXsvIvqw/edit#gid=763219425!"",""A2:K201""),9,0)"),"#N/A")</f>
        <v>#N/A</v>
      </c>
      <c r="K188" s="27" t="str">
        <f ca="1">IFERROR(__xludf.DUMMYFUNCTION("VLOOKUP(A188, IMPORTRANGE(""https://docs.google.com/spreadsheets/d/1Fa25-N6f79vxX2vKdAVxmi7Dwy5hf34dnRWdXsvIvqw/edit#gid=763219425!"",""A2:K201""),10,0)"),"#N/A")</f>
        <v>#N/A</v>
      </c>
      <c r="L188" s="28" t="e">
        <f t="shared" ca="1" si="1"/>
        <v>#VALUE!</v>
      </c>
      <c r="M188" s="30" t="e">
        <f t="shared" ca="1" si="2"/>
        <v>#VALUE!</v>
      </c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4.25" x14ac:dyDescent="0.2">
      <c r="A189" s="25">
        <f t="shared" si="0"/>
        <v>188</v>
      </c>
      <c r="B189" s="26" t="str">
        <f ca="1">IFERROR(__xludf.DUMMYFUNCTION("VLOOKUP(A189, IMPORTRANGE(""https://docs.google.com/spreadsheets/d/1Fa25-N6f79vxX2vKdAVxmi7Dwy5hf34dnRWdXsvIvqw/edit#gid=763219425!"",""A2:K201""),3,0)"),"#N/A")</f>
        <v>#N/A</v>
      </c>
      <c r="C189" s="12" t="str">
        <f ca="1">IFERROR(__xludf.DUMMYFUNCTION("index(SPLIT(B189, "" ""), 0, 3)"),"#N/A")</f>
        <v>#N/A</v>
      </c>
      <c r="D189" s="13" t="e">
        <f ca="1">VLOOKUP(C189,Names!$C$2:$D$54,2,FALSE)</f>
        <v>#N/A</v>
      </c>
      <c r="E189" s="5" t="str">
        <f ca="1">IFERROR(__xludf.DUMMYFUNCTION("VLOOKUP(A189, IMPORTRANGE(""https://docs.google.com/spreadsheets/d/1Fa25-N6f79vxX2vKdAVxmi7Dwy5hf34dnRWdXsvIvqw/edit#gid=763219425!"",""A2:K201""),4,0)"),"#N/A")</f>
        <v>#N/A</v>
      </c>
      <c r="F189" s="5" t="str">
        <f ca="1">IFERROR(__xludf.DUMMYFUNCTION("VLOOKUP(A189, IMPORTRANGE(""https://docs.google.com/spreadsheets/d/1Fa25-N6f79vxX2vKdAVxmi7Dwy5hf34dnRWdXsvIvqw/edit#gid=763219425!"",""A2:K201""),5,0)"),"#N/A")</f>
        <v>#N/A</v>
      </c>
      <c r="G189" s="5" t="str">
        <f ca="1">IFERROR(__xludf.DUMMYFUNCTION("VLOOKUP(A189, IMPORTRANGE(""https://docs.google.com/spreadsheets/d/1Fa25-N6f79vxX2vKdAVxmi7Dwy5hf34dnRWdXsvIvqw/edit#gid=763219425!"",""A2:K201""),6,0)"),"#N/A")</f>
        <v>#N/A</v>
      </c>
      <c r="H189" s="27" t="str">
        <f ca="1">IFERROR(__xludf.DUMMYFUNCTION("VLOOKUP(A189, IMPORTRANGE(""https://docs.google.com/spreadsheets/d/1Fa25-N6f79vxX2vKdAVxmi7Dwy5hf34dnRWdXsvIvqw/edit#gid=763219425!"",""A2:K201""),7,0)"),"#N/A")</f>
        <v>#N/A</v>
      </c>
      <c r="I189" s="27" t="str">
        <f ca="1">IFERROR(__xludf.DUMMYFUNCTION("VLOOKUP(A189, IMPORTRANGE(""https://docs.google.com/spreadsheets/d/1Fa25-N6f79vxX2vKdAVxmi7Dwy5hf34dnRWdXsvIvqw/edit#gid=763219425!"",""A2:K201""),8,0)"),"#N/A")</f>
        <v>#N/A</v>
      </c>
      <c r="J189" s="27" t="str">
        <f ca="1">IFERROR(__xludf.DUMMYFUNCTION("VLOOKUP(A189, IMPORTRANGE(""https://docs.google.com/spreadsheets/d/1Fa25-N6f79vxX2vKdAVxmi7Dwy5hf34dnRWdXsvIvqw/edit#gid=763219425!"",""A2:K201""),9,0)"),"#N/A")</f>
        <v>#N/A</v>
      </c>
      <c r="K189" s="27" t="str">
        <f ca="1">IFERROR(__xludf.DUMMYFUNCTION("VLOOKUP(A189, IMPORTRANGE(""https://docs.google.com/spreadsheets/d/1Fa25-N6f79vxX2vKdAVxmi7Dwy5hf34dnRWdXsvIvqw/edit#gid=763219425!"",""A2:K201""),10,0)"),"#N/A")</f>
        <v>#N/A</v>
      </c>
      <c r="L189" s="28" t="e">
        <f t="shared" ca="1" si="1"/>
        <v>#VALUE!</v>
      </c>
      <c r="M189" s="30" t="e">
        <f t="shared" ca="1" si="2"/>
        <v>#VALUE!</v>
      </c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4.25" x14ac:dyDescent="0.2">
      <c r="A190" s="25">
        <f t="shared" si="0"/>
        <v>189</v>
      </c>
      <c r="B190" s="26" t="str">
        <f ca="1">IFERROR(__xludf.DUMMYFUNCTION("VLOOKUP(A190, IMPORTRANGE(""https://docs.google.com/spreadsheets/d/1Fa25-N6f79vxX2vKdAVxmi7Dwy5hf34dnRWdXsvIvqw/edit#gid=763219425!"",""A2:K201""),3,0)"),"#N/A")</f>
        <v>#N/A</v>
      </c>
      <c r="C190" s="12" t="str">
        <f ca="1">IFERROR(__xludf.DUMMYFUNCTION("index(SPLIT(B190, "" ""), 0, 3)"),"#N/A")</f>
        <v>#N/A</v>
      </c>
      <c r="D190" s="13" t="e">
        <f ca="1">VLOOKUP(C190,Names!$C$2:$D$54,2,FALSE)</f>
        <v>#N/A</v>
      </c>
      <c r="E190" s="5" t="str">
        <f ca="1">IFERROR(__xludf.DUMMYFUNCTION("VLOOKUP(A190, IMPORTRANGE(""https://docs.google.com/spreadsheets/d/1Fa25-N6f79vxX2vKdAVxmi7Dwy5hf34dnRWdXsvIvqw/edit#gid=763219425!"",""A2:K201""),4,0)"),"#N/A")</f>
        <v>#N/A</v>
      </c>
      <c r="F190" s="5" t="str">
        <f ca="1">IFERROR(__xludf.DUMMYFUNCTION("VLOOKUP(A190, IMPORTRANGE(""https://docs.google.com/spreadsheets/d/1Fa25-N6f79vxX2vKdAVxmi7Dwy5hf34dnRWdXsvIvqw/edit#gid=763219425!"",""A2:K201""),5,0)"),"#N/A")</f>
        <v>#N/A</v>
      </c>
      <c r="G190" s="5" t="str">
        <f ca="1">IFERROR(__xludf.DUMMYFUNCTION("VLOOKUP(A190, IMPORTRANGE(""https://docs.google.com/spreadsheets/d/1Fa25-N6f79vxX2vKdAVxmi7Dwy5hf34dnRWdXsvIvqw/edit#gid=763219425!"",""A2:K201""),6,0)"),"#N/A")</f>
        <v>#N/A</v>
      </c>
      <c r="H190" s="27" t="str">
        <f ca="1">IFERROR(__xludf.DUMMYFUNCTION("VLOOKUP(A190, IMPORTRANGE(""https://docs.google.com/spreadsheets/d/1Fa25-N6f79vxX2vKdAVxmi7Dwy5hf34dnRWdXsvIvqw/edit#gid=763219425!"",""A2:K201""),7,0)"),"#N/A")</f>
        <v>#N/A</v>
      </c>
      <c r="I190" s="27" t="str">
        <f ca="1">IFERROR(__xludf.DUMMYFUNCTION("VLOOKUP(A190, IMPORTRANGE(""https://docs.google.com/spreadsheets/d/1Fa25-N6f79vxX2vKdAVxmi7Dwy5hf34dnRWdXsvIvqw/edit#gid=763219425!"",""A2:K201""),8,0)"),"#N/A")</f>
        <v>#N/A</v>
      </c>
      <c r="J190" s="27" t="str">
        <f ca="1">IFERROR(__xludf.DUMMYFUNCTION("VLOOKUP(A190, IMPORTRANGE(""https://docs.google.com/spreadsheets/d/1Fa25-N6f79vxX2vKdAVxmi7Dwy5hf34dnRWdXsvIvqw/edit#gid=763219425!"",""A2:K201""),9,0)"),"#N/A")</f>
        <v>#N/A</v>
      </c>
      <c r="K190" s="27" t="str">
        <f ca="1">IFERROR(__xludf.DUMMYFUNCTION("VLOOKUP(A190, IMPORTRANGE(""https://docs.google.com/spreadsheets/d/1Fa25-N6f79vxX2vKdAVxmi7Dwy5hf34dnRWdXsvIvqw/edit#gid=763219425!"",""A2:K201""),10,0)"),"#N/A")</f>
        <v>#N/A</v>
      </c>
      <c r="L190" s="28" t="e">
        <f t="shared" ca="1" si="1"/>
        <v>#VALUE!</v>
      </c>
      <c r="M190" s="30" t="e">
        <f t="shared" ca="1" si="2"/>
        <v>#VALUE!</v>
      </c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4.25" x14ac:dyDescent="0.2">
      <c r="A191" s="25">
        <f t="shared" si="0"/>
        <v>190</v>
      </c>
      <c r="B191" s="26" t="str">
        <f ca="1">IFERROR(__xludf.DUMMYFUNCTION("VLOOKUP(A191, IMPORTRANGE(""https://docs.google.com/spreadsheets/d/1Fa25-N6f79vxX2vKdAVxmi7Dwy5hf34dnRWdXsvIvqw/edit#gid=763219425!"",""A2:K201""),3,0)"),"#N/A")</f>
        <v>#N/A</v>
      </c>
      <c r="C191" s="12" t="str">
        <f ca="1">IFERROR(__xludf.DUMMYFUNCTION("index(SPLIT(B191, "" ""), 0, 3)"),"#N/A")</f>
        <v>#N/A</v>
      </c>
      <c r="D191" s="13" t="e">
        <f ca="1">VLOOKUP(C191,Names!$C$2:$D$54,2,FALSE)</f>
        <v>#N/A</v>
      </c>
      <c r="E191" s="5" t="str">
        <f ca="1">IFERROR(__xludf.DUMMYFUNCTION("VLOOKUP(A191, IMPORTRANGE(""https://docs.google.com/spreadsheets/d/1Fa25-N6f79vxX2vKdAVxmi7Dwy5hf34dnRWdXsvIvqw/edit#gid=763219425!"",""A2:K201""),4,0)"),"#N/A")</f>
        <v>#N/A</v>
      </c>
      <c r="F191" s="5" t="str">
        <f ca="1">IFERROR(__xludf.DUMMYFUNCTION("VLOOKUP(A191, IMPORTRANGE(""https://docs.google.com/spreadsheets/d/1Fa25-N6f79vxX2vKdAVxmi7Dwy5hf34dnRWdXsvIvqw/edit#gid=763219425!"",""A2:K201""),5,0)"),"#N/A")</f>
        <v>#N/A</v>
      </c>
      <c r="G191" s="5" t="str">
        <f ca="1">IFERROR(__xludf.DUMMYFUNCTION("VLOOKUP(A191, IMPORTRANGE(""https://docs.google.com/spreadsheets/d/1Fa25-N6f79vxX2vKdAVxmi7Dwy5hf34dnRWdXsvIvqw/edit#gid=763219425!"",""A2:K201""),6,0)"),"#N/A")</f>
        <v>#N/A</v>
      </c>
      <c r="H191" s="27" t="str">
        <f ca="1">IFERROR(__xludf.DUMMYFUNCTION("VLOOKUP(A191, IMPORTRANGE(""https://docs.google.com/spreadsheets/d/1Fa25-N6f79vxX2vKdAVxmi7Dwy5hf34dnRWdXsvIvqw/edit#gid=763219425!"",""A2:K201""),7,0)"),"#N/A")</f>
        <v>#N/A</v>
      </c>
      <c r="I191" s="27" t="str">
        <f ca="1">IFERROR(__xludf.DUMMYFUNCTION("VLOOKUP(A191, IMPORTRANGE(""https://docs.google.com/spreadsheets/d/1Fa25-N6f79vxX2vKdAVxmi7Dwy5hf34dnRWdXsvIvqw/edit#gid=763219425!"",""A2:K201""),8,0)"),"#N/A")</f>
        <v>#N/A</v>
      </c>
      <c r="J191" s="27" t="str">
        <f ca="1">IFERROR(__xludf.DUMMYFUNCTION("VLOOKUP(A191, IMPORTRANGE(""https://docs.google.com/spreadsheets/d/1Fa25-N6f79vxX2vKdAVxmi7Dwy5hf34dnRWdXsvIvqw/edit#gid=763219425!"",""A2:K201""),9,0)"),"#N/A")</f>
        <v>#N/A</v>
      </c>
      <c r="K191" s="27" t="str">
        <f ca="1">IFERROR(__xludf.DUMMYFUNCTION("VLOOKUP(A191, IMPORTRANGE(""https://docs.google.com/spreadsheets/d/1Fa25-N6f79vxX2vKdAVxmi7Dwy5hf34dnRWdXsvIvqw/edit#gid=763219425!"",""A2:K201""),10,0)"),"#N/A")</f>
        <v>#N/A</v>
      </c>
      <c r="L191" s="28" t="e">
        <f t="shared" ca="1" si="1"/>
        <v>#VALUE!</v>
      </c>
      <c r="M191" s="30" t="e">
        <f t="shared" ca="1" si="2"/>
        <v>#VALUE!</v>
      </c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4.25" x14ac:dyDescent="0.2">
      <c r="A192" s="25">
        <f t="shared" si="0"/>
        <v>191</v>
      </c>
      <c r="B192" s="26" t="str">
        <f ca="1">IFERROR(__xludf.DUMMYFUNCTION("VLOOKUP(A192, IMPORTRANGE(""https://docs.google.com/spreadsheets/d/1Fa25-N6f79vxX2vKdAVxmi7Dwy5hf34dnRWdXsvIvqw/edit#gid=763219425!"",""A2:K201""),3,0)"),"#N/A")</f>
        <v>#N/A</v>
      </c>
      <c r="C192" s="12" t="str">
        <f ca="1">IFERROR(__xludf.DUMMYFUNCTION("index(SPLIT(B192, "" ""), 0, 3)"),"#N/A")</f>
        <v>#N/A</v>
      </c>
      <c r="D192" s="13" t="e">
        <f ca="1">VLOOKUP(C192,Names!$C$2:$D$54,2,FALSE)</f>
        <v>#N/A</v>
      </c>
      <c r="E192" s="5" t="str">
        <f ca="1">IFERROR(__xludf.DUMMYFUNCTION("VLOOKUP(A192, IMPORTRANGE(""https://docs.google.com/spreadsheets/d/1Fa25-N6f79vxX2vKdAVxmi7Dwy5hf34dnRWdXsvIvqw/edit#gid=763219425!"",""A2:K201""),4,0)"),"#N/A")</f>
        <v>#N/A</v>
      </c>
      <c r="F192" s="5" t="str">
        <f ca="1">IFERROR(__xludf.DUMMYFUNCTION("VLOOKUP(A192, IMPORTRANGE(""https://docs.google.com/spreadsheets/d/1Fa25-N6f79vxX2vKdAVxmi7Dwy5hf34dnRWdXsvIvqw/edit#gid=763219425!"",""A2:K201""),5,0)"),"#N/A")</f>
        <v>#N/A</v>
      </c>
      <c r="G192" s="5" t="str">
        <f ca="1">IFERROR(__xludf.DUMMYFUNCTION("VLOOKUP(A192, IMPORTRANGE(""https://docs.google.com/spreadsheets/d/1Fa25-N6f79vxX2vKdAVxmi7Dwy5hf34dnRWdXsvIvqw/edit#gid=763219425!"",""A2:K201""),6,0)"),"#N/A")</f>
        <v>#N/A</v>
      </c>
      <c r="H192" s="27" t="str">
        <f ca="1">IFERROR(__xludf.DUMMYFUNCTION("VLOOKUP(A192, IMPORTRANGE(""https://docs.google.com/spreadsheets/d/1Fa25-N6f79vxX2vKdAVxmi7Dwy5hf34dnRWdXsvIvqw/edit#gid=763219425!"",""A2:K201""),7,0)"),"#N/A")</f>
        <v>#N/A</v>
      </c>
      <c r="I192" s="27" t="str">
        <f ca="1">IFERROR(__xludf.DUMMYFUNCTION("VLOOKUP(A192, IMPORTRANGE(""https://docs.google.com/spreadsheets/d/1Fa25-N6f79vxX2vKdAVxmi7Dwy5hf34dnRWdXsvIvqw/edit#gid=763219425!"",""A2:K201""),8,0)"),"#N/A")</f>
        <v>#N/A</v>
      </c>
      <c r="J192" s="27" t="str">
        <f ca="1">IFERROR(__xludf.DUMMYFUNCTION("VLOOKUP(A192, IMPORTRANGE(""https://docs.google.com/spreadsheets/d/1Fa25-N6f79vxX2vKdAVxmi7Dwy5hf34dnRWdXsvIvqw/edit#gid=763219425!"",""A2:K201""),9,0)"),"#N/A")</f>
        <v>#N/A</v>
      </c>
      <c r="K192" s="27" t="str">
        <f ca="1">IFERROR(__xludf.DUMMYFUNCTION("VLOOKUP(A192, IMPORTRANGE(""https://docs.google.com/spreadsheets/d/1Fa25-N6f79vxX2vKdAVxmi7Dwy5hf34dnRWdXsvIvqw/edit#gid=763219425!"",""A2:K201""),10,0)"),"#N/A")</f>
        <v>#N/A</v>
      </c>
      <c r="L192" s="28" t="e">
        <f t="shared" ca="1" si="1"/>
        <v>#VALUE!</v>
      </c>
      <c r="M192" s="30" t="e">
        <f t="shared" ca="1" si="2"/>
        <v>#VALUE!</v>
      </c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4.25" x14ac:dyDescent="0.2">
      <c r="A193" s="25">
        <f t="shared" si="0"/>
        <v>192</v>
      </c>
      <c r="B193" s="26" t="str">
        <f ca="1">IFERROR(__xludf.DUMMYFUNCTION("VLOOKUP(A193, IMPORTRANGE(""https://docs.google.com/spreadsheets/d/1Fa25-N6f79vxX2vKdAVxmi7Dwy5hf34dnRWdXsvIvqw/edit#gid=763219425!"",""A2:K201""),3,0)"),"#N/A")</f>
        <v>#N/A</v>
      </c>
      <c r="C193" s="12" t="str">
        <f ca="1">IFERROR(__xludf.DUMMYFUNCTION("index(SPLIT(B193, "" ""), 0, 3)"),"#N/A")</f>
        <v>#N/A</v>
      </c>
      <c r="D193" s="13" t="e">
        <f ca="1">VLOOKUP(C193,Names!$C$2:$D$54,2,FALSE)</f>
        <v>#N/A</v>
      </c>
      <c r="E193" s="5" t="str">
        <f ca="1">IFERROR(__xludf.DUMMYFUNCTION("VLOOKUP(A193, IMPORTRANGE(""https://docs.google.com/spreadsheets/d/1Fa25-N6f79vxX2vKdAVxmi7Dwy5hf34dnRWdXsvIvqw/edit#gid=763219425!"",""A2:K201""),4,0)"),"#N/A")</f>
        <v>#N/A</v>
      </c>
      <c r="F193" s="5" t="str">
        <f ca="1">IFERROR(__xludf.DUMMYFUNCTION("VLOOKUP(A193, IMPORTRANGE(""https://docs.google.com/spreadsheets/d/1Fa25-N6f79vxX2vKdAVxmi7Dwy5hf34dnRWdXsvIvqw/edit#gid=763219425!"",""A2:K201""),5,0)"),"#N/A")</f>
        <v>#N/A</v>
      </c>
      <c r="G193" s="5" t="str">
        <f ca="1">IFERROR(__xludf.DUMMYFUNCTION("VLOOKUP(A193, IMPORTRANGE(""https://docs.google.com/spreadsheets/d/1Fa25-N6f79vxX2vKdAVxmi7Dwy5hf34dnRWdXsvIvqw/edit#gid=763219425!"",""A2:K201""),6,0)"),"#N/A")</f>
        <v>#N/A</v>
      </c>
      <c r="H193" s="27" t="str">
        <f ca="1">IFERROR(__xludf.DUMMYFUNCTION("VLOOKUP(A193, IMPORTRANGE(""https://docs.google.com/spreadsheets/d/1Fa25-N6f79vxX2vKdAVxmi7Dwy5hf34dnRWdXsvIvqw/edit#gid=763219425!"",""A2:K201""),7,0)"),"#N/A")</f>
        <v>#N/A</v>
      </c>
      <c r="I193" s="27" t="str">
        <f ca="1">IFERROR(__xludf.DUMMYFUNCTION("VLOOKUP(A193, IMPORTRANGE(""https://docs.google.com/spreadsheets/d/1Fa25-N6f79vxX2vKdAVxmi7Dwy5hf34dnRWdXsvIvqw/edit#gid=763219425!"",""A2:K201""),8,0)"),"#N/A")</f>
        <v>#N/A</v>
      </c>
      <c r="J193" s="27" t="str">
        <f ca="1">IFERROR(__xludf.DUMMYFUNCTION("VLOOKUP(A193, IMPORTRANGE(""https://docs.google.com/spreadsheets/d/1Fa25-N6f79vxX2vKdAVxmi7Dwy5hf34dnRWdXsvIvqw/edit#gid=763219425!"",""A2:K201""),9,0)"),"#N/A")</f>
        <v>#N/A</v>
      </c>
      <c r="K193" s="27" t="str">
        <f ca="1">IFERROR(__xludf.DUMMYFUNCTION("VLOOKUP(A193, IMPORTRANGE(""https://docs.google.com/spreadsheets/d/1Fa25-N6f79vxX2vKdAVxmi7Dwy5hf34dnRWdXsvIvqw/edit#gid=763219425!"",""A2:K201""),10,0)"),"#N/A")</f>
        <v>#N/A</v>
      </c>
      <c r="L193" s="28" t="e">
        <f t="shared" ca="1" si="1"/>
        <v>#VALUE!</v>
      </c>
      <c r="M193" s="30" t="e">
        <f t="shared" ca="1" si="2"/>
        <v>#VALUE!</v>
      </c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4.25" x14ac:dyDescent="0.2">
      <c r="A194" s="25">
        <f t="shared" si="0"/>
        <v>193</v>
      </c>
      <c r="B194" s="26" t="str">
        <f ca="1">IFERROR(__xludf.DUMMYFUNCTION("VLOOKUP(A194, IMPORTRANGE(""https://docs.google.com/spreadsheets/d/1Fa25-N6f79vxX2vKdAVxmi7Dwy5hf34dnRWdXsvIvqw/edit#gid=763219425!"",""A2:K201""),3,0)"),"#N/A")</f>
        <v>#N/A</v>
      </c>
      <c r="C194" s="12" t="str">
        <f ca="1">IFERROR(__xludf.DUMMYFUNCTION("index(SPLIT(B194, "" ""), 0, 3)"),"#N/A")</f>
        <v>#N/A</v>
      </c>
      <c r="D194" s="13" t="e">
        <f ca="1">VLOOKUP(C194,Names!$C$2:$D$54,2,FALSE)</f>
        <v>#N/A</v>
      </c>
      <c r="E194" s="5" t="str">
        <f ca="1">IFERROR(__xludf.DUMMYFUNCTION("VLOOKUP(A194, IMPORTRANGE(""https://docs.google.com/spreadsheets/d/1Fa25-N6f79vxX2vKdAVxmi7Dwy5hf34dnRWdXsvIvqw/edit#gid=763219425!"",""A2:K201""),4,0)"),"#N/A")</f>
        <v>#N/A</v>
      </c>
      <c r="F194" s="5" t="str">
        <f ca="1">IFERROR(__xludf.DUMMYFUNCTION("VLOOKUP(A194, IMPORTRANGE(""https://docs.google.com/spreadsheets/d/1Fa25-N6f79vxX2vKdAVxmi7Dwy5hf34dnRWdXsvIvqw/edit#gid=763219425!"",""A2:K201""),5,0)"),"#N/A")</f>
        <v>#N/A</v>
      </c>
      <c r="G194" s="5" t="str">
        <f ca="1">IFERROR(__xludf.DUMMYFUNCTION("VLOOKUP(A194, IMPORTRANGE(""https://docs.google.com/spreadsheets/d/1Fa25-N6f79vxX2vKdAVxmi7Dwy5hf34dnRWdXsvIvqw/edit#gid=763219425!"",""A2:K201""),6,0)"),"#N/A")</f>
        <v>#N/A</v>
      </c>
      <c r="H194" s="27" t="str">
        <f ca="1">IFERROR(__xludf.DUMMYFUNCTION("VLOOKUP(A194, IMPORTRANGE(""https://docs.google.com/spreadsheets/d/1Fa25-N6f79vxX2vKdAVxmi7Dwy5hf34dnRWdXsvIvqw/edit#gid=763219425!"",""A2:K201""),7,0)"),"#N/A")</f>
        <v>#N/A</v>
      </c>
      <c r="I194" s="27" t="str">
        <f ca="1">IFERROR(__xludf.DUMMYFUNCTION("VLOOKUP(A194, IMPORTRANGE(""https://docs.google.com/spreadsheets/d/1Fa25-N6f79vxX2vKdAVxmi7Dwy5hf34dnRWdXsvIvqw/edit#gid=763219425!"",""A2:K201""),8,0)"),"#N/A")</f>
        <v>#N/A</v>
      </c>
      <c r="J194" s="27" t="str">
        <f ca="1">IFERROR(__xludf.DUMMYFUNCTION("VLOOKUP(A194, IMPORTRANGE(""https://docs.google.com/spreadsheets/d/1Fa25-N6f79vxX2vKdAVxmi7Dwy5hf34dnRWdXsvIvqw/edit#gid=763219425!"",""A2:K201""),9,0)"),"#N/A")</f>
        <v>#N/A</v>
      </c>
      <c r="K194" s="27" t="str">
        <f ca="1">IFERROR(__xludf.DUMMYFUNCTION("VLOOKUP(A194, IMPORTRANGE(""https://docs.google.com/spreadsheets/d/1Fa25-N6f79vxX2vKdAVxmi7Dwy5hf34dnRWdXsvIvqw/edit#gid=763219425!"",""A2:K201""),10,0)"),"#N/A")</f>
        <v>#N/A</v>
      </c>
      <c r="L194" s="28" t="e">
        <f t="shared" ca="1" si="1"/>
        <v>#VALUE!</v>
      </c>
      <c r="M194" s="30" t="e">
        <f t="shared" ca="1" si="2"/>
        <v>#VALUE!</v>
      </c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4.25" x14ac:dyDescent="0.2">
      <c r="A195" s="25">
        <f t="shared" si="0"/>
        <v>194</v>
      </c>
      <c r="B195" s="26" t="str">
        <f ca="1">IFERROR(__xludf.DUMMYFUNCTION("VLOOKUP(A195, IMPORTRANGE(""https://docs.google.com/spreadsheets/d/1Fa25-N6f79vxX2vKdAVxmi7Dwy5hf34dnRWdXsvIvqw/edit#gid=763219425!"",""A2:K201""),3,0)"),"#N/A")</f>
        <v>#N/A</v>
      </c>
      <c r="C195" s="12" t="str">
        <f ca="1">IFERROR(__xludf.DUMMYFUNCTION("index(SPLIT(B195, "" ""), 0, 3)"),"#N/A")</f>
        <v>#N/A</v>
      </c>
      <c r="D195" s="13" t="e">
        <f ca="1">VLOOKUP(C195,Names!$C$2:$D$54,2,FALSE)</f>
        <v>#N/A</v>
      </c>
      <c r="E195" s="5" t="str">
        <f ca="1">IFERROR(__xludf.DUMMYFUNCTION("VLOOKUP(A195, IMPORTRANGE(""https://docs.google.com/spreadsheets/d/1Fa25-N6f79vxX2vKdAVxmi7Dwy5hf34dnRWdXsvIvqw/edit#gid=763219425!"",""A2:K201""),4,0)"),"#N/A")</f>
        <v>#N/A</v>
      </c>
      <c r="F195" s="5" t="str">
        <f ca="1">IFERROR(__xludf.DUMMYFUNCTION("VLOOKUP(A195, IMPORTRANGE(""https://docs.google.com/spreadsheets/d/1Fa25-N6f79vxX2vKdAVxmi7Dwy5hf34dnRWdXsvIvqw/edit#gid=763219425!"",""A2:K201""),5,0)"),"#N/A")</f>
        <v>#N/A</v>
      </c>
      <c r="G195" s="5" t="str">
        <f ca="1">IFERROR(__xludf.DUMMYFUNCTION("VLOOKUP(A195, IMPORTRANGE(""https://docs.google.com/spreadsheets/d/1Fa25-N6f79vxX2vKdAVxmi7Dwy5hf34dnRWdXsvIvqw/edit#gid=763219425!"",""A2:K201""),6,0)"),"#N/A")</f>
        <v>#N/A</v>
      </c>
      <c r="H195" s="27" t="str">
        <f ca="1">IFERROR(__xludf.DUMMYFUNCTION("VLOOKUP(A195, IMPORTRANGE(""https://docs.google.com/spreadsheets/d/1Fa25-N6f79vxX2vKdAVxmi7Dwy5hf34dnRWdXsvIvqw/edit#gid=763219425!"",""A2:K201""),7,0)"),"#N/A")</f>
        <v>#N/A</v>
      </c>
      <c r="I195" s="27" t="str">
        <f ca="1">IFERROR(__xludf.DUMMYFUNCTION("VLOOKUP(A195, IMPORTRANGE(""https://docs.google.com/spreadsheets/d/1Fa25-N6f79vxX2vKdAVxmi7Dwy5hf34dnRWdXsvIvqw/edit#gid=763219425!"",""A2:K201""),8,0)"),"#N/A")</f>
        <v>#N/A</v>
      </c>
      <c r="J195" s="27" t="str">
        <f ca="1">IFERROR(__xludf.DUMMYFUNCTION("VLOOKUP(A195, IMPORTRANGE(""https://docs.google.com/spreadsheets/d/1Fa25-N6f79vxX2vKdAVxmi7Dwy5hf34dnRWdXsvIvqw/edit#gid=763219425!"",""A2:K201""),9,0)"),"#N/A")</f>
        <v>#N/A</v>
      </c>
      <c r="K195" s="27" t="str">
        <f ca="1">IFERROR(__xludf.DUMMYFUNCTION("VLOOKUP(A195, IMPORTRANGE(""https://docs.google.com/spreadsheets/d/1Fa25-N6f79vxX2vKdAVxmi7Dwy5hf34dnRWdXsvIvqw/edit#gid=763219425!"",""A2:K201""),10,0)"),"#N/A")</f>
        <v>#N/A</v>
      </c>
      <c r="L195" s="28" t="e">
        <f t="shared" ca="1" si="1"/>
        <v>#VALUE!</v>
      </c>
      <c r="M195" s="30" t="e">
        <f t="shared" ca="1" si="2"/>
        <v>#VALUE!</v>
      </c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4.25" x14ac:dyDescent="0.2">
      <c r="A196" s="25">
        <f t="shared" si="0"/>
        <v>195</v>
      </c>
      <c r="B196" s="26" t="str">
        <f ca="1">IFERROR(__xludf.DUMMYFUNCTION("VLOOKUP(A196, IMPORTRANGE(""https://docs.google.com/spreadsheets/d/1Fa25-N6f79vxX2vKdAVxmi7Dwy5hf34dnRWdXsvIvqw/edit#gid=763219425!"",""A2:K201""),3,0)"),"#N/A")</f>
        <v>#N/A</v>
      </c>
      <c r="C196" s="12" t="str">
        <f ca="1">IFERROR(__xludf.DUMMYFUNCTION("index(SPLIT(B196, "" ""), 0, 3)"),"#N/A")</f>
        <v>#N/A</v>
      </c>
      <c r="D196" s="13" t="e">
        <f ca="1">VLOOKUP(C196,Names!$C$2:$D$54,2,FALSE)</f>
        <v>#N/A</v>
      </c>
      <c r="E196" s="5" t="str">
        <f ca="1">IFERROR(__xludf.DUMMYFUNCTION("VLOOKUP(A196, IMPORTRANGE(""https://docs.google.com/spreadsheets/d/1Fa25-N6f79vxX2vKdAVxmi7Dwy5hf34dnRWdXsvIvqw/edit#gid=763219425!"",""A2:K201""),4,0)"),"#N/A")</f>
        <v>#N/A</v>
      </c>
      <c r="F196" s="5" t="str">
        <f ca="1">IFERROR(__xludf.DUMMYFUNCTION("VLOOKUP(A196, IMPORTRANGE(""https://docs.google.com/spreadsheets/d/1Fa25-N6f79vxX2vKdAVxmi7Dwy5hf34dnRWdXsvIvqw/edit#gid=763219425!"",""A2:K201""),5,0)"),"#N/A")</f>
        <v>#N/A</v>
      </c>
      <c r="G196" s="5" t="str">
        <f ca="1">IFERROR(__xludf.DUMMYFUNCTION("VLOOKUP(A196, IMPORTRANGE(""https://docs.google.com/spreadsheets/d/1Fa25-N6f79vxX2vKdAVxmi7Dwy5hf34dnRWdXsvIvqw/edit#gid=763219425!"",""A2:K201""),6,0)"),"#N/A")</f>
        <v>#N/A</v>
      </c>
      <c r="H196" s="27" t="str">
        <f ca="1">IFERROR(__xludf.DUMMYFUNCTION("VLOOKUP(A196, IMPORTRANGE(""https://docs.google.com/spreadsheets/d/1Fa25-N6f79vxX2vKdAVxmi7Dwy5hf34dnRWdXsvIvqw/edit#gid=763219425!"",""A2:K201""),7,0)"),"#N/A")</f>
        <v>#N/A</v>
      </c>
      <c r="I196" s="27" t="str">
        <f ca="1">IFERROR(__xludf.DUMMYFUNCTION("VLOOKUP(A196, IMPORTRANGE(""https://docs.google.com/spreadsheets/d/1Fa25-N6f79vxX2vKdAVxmi7Dwy5hf34dnRWdXsvIvqw/edit#gid=763219425!"",""A2:K201""),8,0)"),"#N/A")</f>
        <v>#N/A</v>
      </c>
      <c r="J196" s="27" t="str">
        <f ca="1">IFERROR(__xludf.DUMMYFUNCTION("VLOOKUP(A196, IMPORTRANGE(""https://docs.google.com/spreadsheets/d/1Fa25-N6f79vxX2vKdAVxmi7Dwy5hf34dnRWdXsvIvqw/edit#gid=763219425!"",""A2:K201""),9,0)"),"#N/A")</f>
        <v>#N/A</v>
      </c>
      <c r="K196" s="27" t="str">
        <f ca="1">IFERROR(__xludf.DUMMYFUNCTION("VLOOKUP(A196, IMPORTRANGE(""https://docs.google.com/spreadsheets/d/1Fa25-N6f79vxX2vKdAVxmi7Dwy5hf34dnRWdXsvIvqw/edit#gid=763219425!"",""A2:K201""),10,0)"),"#N/A")</f>
        <v>#N/A</v>
      </c>
      <c r="L196" s="28" t="e">
        <f t="shared" ca="1" si="1"/>
        <v>#VALUE!</v>
      </c>
      <c r="M196" s="30" t="e">
        <f t="shared" ca="1" si="2"/>
        <v>#VALUE!</v>
      </c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4.25" x14ac:dyDescent="0.2">
      <c r="A197" s="25">
        <f t="shared" si="0"/>
        <v>196</v>
      </c>
      <c r="B197" s="26" t="str">
        <f ca="1">IFERROR(__xludf.DUMMYFUNCTION("VLOOKUP(A197, IMPORTRANGE(""https://docs.google.com/spreadsheets/d/1Fa25-N6f79vxX2vKdAVxmi7Dwy5hf34dnRWdXsvIvqw/edit#gid=763219425!"",""A2:K201""),3,0)"),"#N/A")</f>
        <v>#N/A</v>
      </c>
      <c r="C197" s="12" t="str">
        <f ca="1">IFERROR(__xludf.DUMMYFUNCTION("index(SPLIT(B197, "" ""), 0, 3)"),"#N/A")</f>
        <v>#N/A</v>
      </c>
      <c r="D197" s="13" t="e">
        <f ca="1">VLOOKUP(C197,Names!$C$2:$D$54,2,FALSE)</f>
        <v>#N/A</v>
      </c>
      <c r="E197" s="5" t="str">
        <f ca="1">IFERROR(__xludf.DUMMYFUNCTION("VLOOKUP(A197, IMPORTRANGE(""https://docs.google.com/spreadsheets/d/1Fa25-N6f79vxX2vKdAVxmi7Dwy5hf34dnRWdXsvIvqw/edit#gid=763219425!"",""A2:K201""),4,0)"),"#N/A")</f>
        <v>#N/A</v>
      </c>
      <c r="F197" s="5" t="str">
        <f ca="1">IFERROR(__xludf.DUMMYFUNCTION("VLOOKUP(A197, IMPORTRANGE(""https://docs.google.com/spreadsheets/d/1Fa25-N6f79vxX2vKdAVxmi7Dwy5hf34dnRWdXsvIvqw/edit#gid=763219425!"",""A2:K201""),5,0)"),"#N/A")</f>
        <v>#N/A</v>
      </c>
      <c r="G197" s="5" t="str">
        <f ca="1">IFERROR(__xludf.DUMMYFUNCTION("VLOOKUP(A197, IMPORTRANGE(""https://docs.google.com/spreadsheets/d/1Fa25-N6f79vxX2vKdAVxmi7Dwy5hf34dnRWdXsvIvqw/edit#gid=763219425!"",""A2:K201""),6,0)"),"#N/A")</f>
        <v>#N/A</v>
      </c>
      <c r="H197" s="27" t="str">
        <f ca="1">IFERROR(__xludf.DUMMYFUNCTION("VLOOKUP(A197, IMPORTRANGE(""https://docs.google.com/spreadsheets/d/1Fa25-N6f79vxX2vKdAVxmi7Dwy5hf34dnRWdXsvIvqw/edit#gid=763219425!"",""A2:K201""),7,0)"),"#N/A")</f>
        <v>#N/A</v>
      </c>
      <c r="I197" s="27" t="str">
        <f ca="1">IFERROR(__xludf.DUMMYFUNCTION("VLOOKUP(A197, IMPORTRANGE(""https://docs.google.com/spreadsheets/d/1Fa25-N6f79vxX2vKdAVxmi7Dwy5hf34dnRWdXsvIvqw/edit#gid=763219425!"",""A2:K201""),8,0)"),"#N/A")</f>
        <v>#N/A</v>
      </c>
      <c r="J197" s="27" t="str">
        <f ca="1">IFERROR(__xludf.DUMMYFUNCTION("VLOOKUP(A197, IMPORTRANGE(""https://docs.google.com/spreadsheets/d/1Fa25-N6f79vxX2vKdAVxmi7Dwy5hf34dnRWdXsvIvqw/edit#gid=763219425!"",""A2:K201""),9,0)"),"#N/A")</f>
        <v>#N/A</v>
      </c>
      <c r="K197" s="27" t="str">
        <f ca="1">IFERROR(__xludf.DUMMYFUNCTION("VLOOKUP(A197, IMPORTRANGE(""https://docs.google.com/spreadsheets/d/1Fa25-N6f79vxX2vKdAVxmi7Dwy5hf34dnRWdXsvIvqw/edit#gid=763219425!"",""A2:K201""),10,0)"),"#N/A")</f>
        <v>#N/A</v>
      </c>
      <c r="L197" s="28" t="e">
        <f t="shared" ca="1" si="1"/>
        <v>#VALUE!</v>
      </c>
      <c r="M197" s="30" t="e">
        <f t="shared" ca="1" si="2"/>
        <v>#VALUE!</v>
      </c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4.25" x14ac:dyDescent="0.2">
      <c r="A198" s="25">
        <f t="shared" si="0"/>
        <v>197</v>
      </c>
      <c r="B198" s="26" t="str">
        <f ca="1">IFERROR(__xludf.DUMMYFUNCTION("VLOOKUP(A198, IMPORTRANGE(""https://docs.google.com/spreadsheets/d/1Fa25-N6f79vxX2vKdAVxmi7Dwy5hf34dnRWdXsvIvqw/edit#gid=763219425!"",""A2:K201""),3,0)"),"#N/A")</f>
        <v>#N/A</v>
      </c>
      <c r="C198" s="12" t="str">
        <f ca="1">IFERROR(__xludf.DUMMYFUNCTION("index(SPLIT(B198, "" ""), 0, 3)"),"#N/A")</f>
        <v>#N/A</v>
      </c>
      <c r="D198" s="13" t="e">
        <f ca="1">VLOOKUP(C198,Names!$C$2:$D$54,2,FALSE)</f>
        <v>#N/A</v>
      </c>
      <c r="E198" s="5" t="str">
        <f ca="1">IFERROR(__xludf.DUMMYFUNCTION("VLOOKUP(A198, IMPORTRANGE(""https://docs.google.com/spreadsheets/d/1Fa25-N6f79vxX2vKdAVxmi7Dwy5hf34dnRWdXsvIvqw/edit#gid=763219425!"",""A2:K201""),4,0)"),"#N/A")</f>
        <v>#N/A</v>
      </c>
      <c r="F198" s="5" t="str">
        <f ca="1">IFERROR(__xludf.DUMMYFUNCTION("VLOOKUP(A198, IMPORTRANGE(""https://docs.google.com/spreadsheets/d/1Fa25-N6f79vxX2vKdAVxmi7Dwy5hf34dnRWdXsvIvqw/edit#gid=763219425!"",""A2:K201""),5,0)"),"#N/A")</f>
        <v>#N/A</v>
      </c>
      <c r="G198" s="5" t="str">
        <f ca="1">IFERROR(__xludf.DUMMYFUNCTION("VLOOKUP(A198, IMPORTRANGE(""https://docs.google.com/spreadsheets/d/1Fa25-N6f79vxX2vKdAVxmi7Dwy5hf34dnRWdXsvIvqw/edit#gid=763219425!"",""A2:K201""),6,0)"),"#N/A")</f>
        <v>#N/A</v>
      </c>
      <c r="H198" s="27" t="str">
        <f ca="1">IFERROR(__xludf.DUMMYFUNCTION("VLOOKUP(A198, IMPORTRANGE(""https://docs.google.com/spreadsheets/d/1Fa25-N6f79vxX2vKdAVxmi7Dwy5hf34dnRWdXsvIvqw/edit#gid=763219425!"",""A2:K201""),7,0)"),"#N/A")</f>
        <v>#N/A</v>
      </c>
      <c r="I198" s="27" t="str">
        <f ca="1">IFERROR(__xludf.DUMMYFUNCTION("VLOOKUP(A198, IMPORTRANGE(""https://docs.google.com/spreadsheets/d/1Fa25-N6f79vxX2vKdAVxmi7Dwy5hf34dnRWdXsvIvqw/edit#gid=763219425!"",""A2:K201""),8,0)"),"#N/A")</f>
        <v>#N/A</v>
      </c>
      <c r="J198" s="27" t="str">
        <f ca="1">IFERROR(__xludf.DUMMYFUNCTION("VLOOKUP(A198, IMPORTRANGE(""https://docs.google.com/spreadsheets/d/1Fa25-N6f79vxX2vKdAVxmi7Dwy5hf34dnRWdXsvIvqw/edit#gid=763219425!"",""A2:K201""),9,0)"),"#N/A")</f>
        <v>#N/A</v>
      </c>
      <c r="K198" s="27" t="str">
        <f ca="1">IFERROR(__xludf.DUMMYFUNCTION("VLOOKUP(A198, IMPORTRANGE(""https://docs.google.com/spreadsheets/d/1Fa25-N6f79vxX2vKdAVxmi7Dwy5hf34dnRWdXsvIvqw/edit#gid=763219425!"",""A2:K201""),10,0)"),"#N/A")</f>
        <v>#N/A</v>
      </c>
      <c r="L198" s="28" t="e">
        <f t="shared" ca="1" si="1"/>
        <v>#VALUE!</v>
      </c>
      <c r="M198" s="30" t="e">
        <f t="shared" ca="1" si="2"/>
        <v>#VALUE!</v>
      </c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4.25" x14ac:dyDescent="0.2">
      <c r="A199" s="25">
        <f t="shared" si="0"/>
        <v>198</v>
      </c>
      <c r="B199" s="26" t="str">
        <f ca="1">IFERROR(__xludf.DUMMYFUNCTION("VLOOKUP(A199, IMPORTRANGE(""https://docs.google.com/spreadsheets/d/1Fa25-N6f79vxX2vKdAVxmi7Dwy5hf34dnRWdXsvIvqw/edit#gid=763219425!"",""A2:K201""),3,0)"),"#N/A")</f>
        <v>#N/A</v>
      </c>
      <c r="C199" s="12" t="str">
        <f ca="1">IFERROR(__xludf.DUMMYFUNCTION("index(SPLIT(B199, "" ""), 0, 3)"),"#N/A")</f>
        <v>#N/A</v>
      </c>
      <c r="D199" s="13" t="e">
        <f ca="1">VLOOKUP(C199,Names!$C$2:$D$54,2,FALSE)</f>
        <v>#N/A</v>
      </c>
      <c r="E199" s="5" t="str">
        <f ca="1">IFERROR(__xludf.DUMMYFUNCTION("VLOOKUP(A199, IMPORTRANGE(""https://docs.google.com/spreadsheets/d/1Fa25-N6f79vxX2vKdAVxmi7Dwy5hf34dnRWdXsvIvqw/edit#gid=763219425!"",""A2:K201""),4,0)"),"#N/A")</f>
        <v>#N/A</v>
      </c>
      <c r="F199" s="5" t="str">
        <f ca="1">IFERROR(__xludf.DUMMYFUNCTION("VLOOKUP(A199, IMPORTRANGE(""https://docs.google.com/spreadsheets/d/1Fa25-N6f79vxX2vKdAVxmi7Dwy5hf34dnRWdXsvIvqw/edit#gid=763219425!"",""A2:K201""),5,0)"),"#N/A")</f>
        <v>#N/A</v>
      </c>
      <c r="G199" s="5" t="str">
        <f ca="1">IFERROR(__xludf.DUMMYFUNCTION("VLOOKUP(A199, IMPORTRANGE(""https://docs.google.com/spreadsheets/d/1Fa25-N6f79vxX2vKdAVxmi7Dwy5hf34dnRWdXsvIvqw/edit#gid=763219425!"",""A2:K201""),6,0)"),"#N/A")</f>
        <v>#N/A</v>
      </c>
      <c r="H199" s="27" t="str">
        <f ca="1">IFERROR(__xludf.DUMMYFUNCTION("VLOOKUP(A199, IMPORTRANGE(""https://docs.google.com/spreadsheets/d/1Fa25-N6f79vxX2vKdAVxmi7Dwy5hf34dnRWdXsvIvqw/edit#gid=763219425!"",""A2:K201""),7,0)"),"#N/A")</f>
        <v>#N/A</v>
      </c>
      <c r="I199" s="27" t="str">
        <f ca="1">IFERROR(__xludf.DUMMYFUNCTION("VLOOKUP(A199, IMPORTRANGE(""https://docs.google.com/spreadsheets/d/1Fa25-N6f79vxX2vKdAVxmi7Dwy5hf34dnRWdXsvIvqw/edit#gid=763219425!"",""A2:K201""),8,0)"),"#N/A")</f>
        <v>#N/A</v>
      </c>
      <c r="J199" s="27" t="str">
        <f ca="1">IFERROR(__xludf.DUMMYFUNCTION("VLOOKUP(A199, IMPORTRANGE(""https://docs.google.com/spreadsheets/d/1Fa25-N6f79vxX2vKdAVxmi7Dwy5hf34dnRWdXsvIvqw/edit#gid=763219425!"",""A2:K201""),9,0)"),"#N/A")</f>
        <v>#N/A</v>
      </c>
      <c r="K199" s="27" t="str">
        <f ca="1">IFERROR(__xludf.DUMMYFUNCTION("VLOOKUP(A199, IMPORTRANGE(""https://docs.google.com/spreadsheets/d/1Fa25-N6f79vxX2vKdAVxmi7Dwy5hf34dnRWdXsvIvqw/edit#gid=763219425!"",""A2:K201""),10,0)"),"#N/A")</f>
        <v>#N/A</v>
      </c>
      <c r="L199" s="28" t="e">
        <f t="shared" ca="1" si="1"/>
        <v>#VALUE!</v>
      </c>
      <c r="M199" s="30" t="e">
        <f t="shared" ca="1" si="2"/>
        <v>#VALUE!</v>
      </c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4.25" x14ac:dyDescent="0.2">
      <c r="A200" s="25">
        <f t="shared" si="0"/>
        <v>199</v>
      </c>
      <c r="B200" s="26" t="str">
        <f ca="1">IFERROR(__xludf.DUMMYFUNCTION("VLOOKUP(A200, IMPORTRANGE(""https://docs.google.com/spreadsheets/d/1Fa25-N6f79vxX2vKdAVxmi7Dwy5hf34dnRWdXsvIvqw/edit#gid=763219425!"",""A2:K201""),3,0)"),"#N/A")</f>
        <v>#N/A</v>
      </c>
      <c r="C200" s="12" t="str">
        <f ca="1">IFERROR(__xludf.DUMMYFUNCTION("index(SPLIT(B200, "" ""), 0, 3)"),"#N/A")</f>
        <v>#N/A</v>
      </c>
      <c r="D200" s="13" t="e">
        <f ca="1">VLOOKUP(C200,Names!$C$2:$D$54,2,FALSE)</f>
        <v>#N/A</v>
      </c>
      <c r="E200" s="5" t="str">
        <f ca="1">IFERROR(__xludf.DUMMYFUNCTION("VLOOKUP(A200, IMPORTRANGE(""https://docs.google.com/spreadsheets/d/1Fa25-N6f79vxX2vKdAVxmi7Dwy5hf34dnRWdXsvIvqw/edit#gid=763219425!"",""A2:K201""),4,0)"),"#N/A")</f>
        <v>#N/A</v>
      </c>
      <c r="F200" s="5" t="str">
        <f ca="1">IFERROR(__xludf.DUMMYFUNCTION("VLOOKUP(A200, IMPORTRANGE(""https://docs.google.com/spreadsheets/d/1Fa25-N6f79vxX2vKdAVxmi7Dwy5hf34dnRWdXsvIvqw/edit#gid=763219425!"",""A2:K201""),5,0)"),"#N/A")</f>
        <v>#N/A</v>
      </c>
      <c r="G200" s="5" t="str">
        <f ca="1">IFERROR(__xludf.DUMMYFUNCTION("VLOOKUP(A200, IMPORTRANGE(""https://docs.google.com/spreadsheets/d/1Fa25-N6f79vxX2vKdAVxmi7Dwy5hf34dnRWdXsvIvqw/edit#gid=763219425!"",""A2:K201""),6,0)"),"#N/A")</f>
        <v>#N/A</v>
      </c>
      <c r="H200" s="27" t="str">
        <f ca="1">IFERROR(__xludf.DUMMYFUNCTION("VLOOKUP(A200, IMPORTRANGE(""https://docs.google.com/spreadsheets/d/1Fa25-N6f79vxX2vKdAVxmi7Dwy5hf34dnRWdXsvIvqw/edit#gid=763219425!"",""A2:K201""),7,0)"),"#N/A")</f>
        <v>#N/A</v>
      </c>
      <c r="I200" s="27" t="str">
        <f ca="1">IFERROR(__xludf.DUMMYFUNCTION("VLOOKUP(A200, IMPORTRANGE(""https://docs.google.com/spreadsheets/d/1Fa25-N6f79vxX2vKdAVxmi7Dwy5hf34dnRWdXsvIvqw/edit#gid=763219425!"",""A2:K201""),8,0)"),"#N/A")</f>
        <v>#N/A</v>
      </c>
      <c r="J200" s="27" t="str">
        <f ca="1">IFERROR(__xludf.DUMMYFUNCTION("VLOOKUP(A200, IMPORTRANGE(""https://docs.google.com/spreadsheets/d/1Fa25-N6f79vxX2vKdAVxmi7Dwy5hf34dnRWdXsvIvqw/edit#gid=763219425!"",""A2:K201""),9,0)"),"#N/A")</f>
        <v>#N/A</v>
      </c>
      <c r="K200" s="27" t="str">
        <f ca="1">IFERROR(__xludf.DUMMYFUNCTION("VLOOKUP(A200, IMPORTRANGE(""https://docs.google.com/spreadsheets/d/1Fa25-N6f79vxX2vKdAVxmi7Dwy5hf34dnRWdXsvIvqw/edit#gid=763219425!"",""A2:K201""),10,0)"),"#N/A")</f>
        <v>#N/A</v>
      </c>
      <c r="L200" s="28" t="e">
        <f t="shared" ca="1" si="1"/>
        <v>#VALUE!</v>
      </c>
      <c r="M200" s="30" t="e">
        <f t="shared" ca="1" si="2"/>
        <v>#VALUE!</v>
      </c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4.25" x14ac:dyDescent="0.2">
      <c r="A201" s="25">
        <f t="shared" si="0"/>
        <v>200</v>
      </c>
      <c r="B201" s="26" t="str">
        <f ca="1">IFERROR(__xludf.DUMMYFUNCTION("VLOOKUP(A201, IMPORTRANGE(""https://docs.google.com/spreadsheets/d/1Fa25-N6f79vxX2vKdAVxmi7Dwy5hf34dnRWdXsvIvqw/edit#gid=763219425!"",""A2:K201""),3,0)"),"#N/A")</f>
        <v>#N/A</v>
      </c>
      <c r="C201" s="12" t="str">
        <f ca="1">IFERROR(__xludf.DUMMYFUNCTION("index(SPLIT(B201, "" ""), 0, 3)"),"#N/A")</f>
        <v>#N/A</v>
      </c>
      <c r="D201" s="13" t="e">
        <f ca="1">VLOOKUP(C201,Names!$C$2:$D$54,2,FALSE)</f>
        <v>#N/A</v>
      </c>
      <c r="E201" s="5" t="str">
        <f ca="1">IFERROR(__xludf.DUMMYFUNCTION("VLOOKUP(A201, IMPORTRANGE(""https://docs.google.com/spreadsheets/d/1Fa25-N6f79vxX2vKdAVxmi7Dwy5hf34dnRWdXsvIvqw/edit#gid=763219425!"",""A2:K201""),4,0)"),"#N/A")</f>
        <v>#N/A</v>
      </c>
      <c r="F201" s="5" t="str">
        <f ca="1">IFERROR(__xludf.DUMMYFUNCTION("VLOOKUP(A201, IMPORTRANGE(""https://docs.google.com/spreadsheets/d/1Fa25-N6f79vxX2vKdAVxmi7Dwy5hf34dnRWdXsvIvqw/edit#gid=763219425!"",""A2:K201""),5,0)"),"#N/A")</f>
        <v>#N/A</v>
      </c>
      <c r="G201" s="5" t="str">
        <f ca="1">IFERROR(__xludf.DUMMYFUNCTION("VLOOKUP(A201, IMPORTRANGE(""https://docs.google.com/spreadsheets/d/1Fa25-N6f79vxX2vKdAVxmi7Dwy5hf34dnRWdXsvIvqw/edit#gid=763219425!"",""A2:K201""),6,0)"),"#N/A")</f>
        <v>#N/A</v>
      </c>
      <c r="H201" s="27" t="str">
        <f ca="1">IFERROR(__xludf.DUMMYFUNCTION("VLOOKUP(A201, IMPORTRANGE(""https://docs.google.com/spreadsheets/d/1Fa25-N6f79vxX2vKdAVxmi7Dwy5hf34dnRWdXsvIvqw/edit#gid=763219425!"",""A2:K201""),7,0)"),"#N/A")</f>
        <v>#N/A</v>
      </c>
      <c r="I201" s="27" t="str">
        <f ca="1">IFERROR(__xludf.DUMMYFUNCTION("VLOOKUP(A201, IMPORTRANGE(""https://docs.google.com/spreadsheets/d/1Fa25-N6f79vxX2vKdAVxmi7Dwy5hf34dnRWdXsvIvqw/edit#gid=763219425!"",""A2:K201""),8,0)"),"#N/A")</f>
        <v>#N/A</v>
      </c>
      <c r="J201" s="27" t="str">
        <f ca="1">IFERROR(__xludf.DUMMYFUNCTION("VLOOKUP(A201, IMPORTRANGE(""https://docs.google.com/spreadsheets/d/1Fa25-N6f79vxX2vKdAVxmi7Dwy5hf34dnRWdXsvIvqw/edit#gid=763219425!"",""A2:K201""),9,0)"),"#N/A")</f>
        <v>#N/A</v>
      </c>
      <c r="K201" s="27" t="str">
        <f ca="1">IFERROR(__xludf.DUMMYFUNCTION("VLOOKUP(A201, IMPORTRANGE(""https://docs.google.com/spreadsheets/d/1Fa25-N6f79vxX2vKdAVxmi7Dwy5hf34dnRWdXsvIvqw/edit#gid=763219425!"",""A2:K201""),10,0)"),"#N/A")</f>
        <v>#N/A</v>
      </c>
      <c r="L201" s="28" t="e">
        <f t="shared" ca="1" si="1"/>
        <v>#VALUE!</v>
      </c>
      <c r="M201" s="30" t="e">
        <f t="shared" ca="1" si="2"/>
        <v>#VALUE!</v>
      </c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4.25" x14ac:dyDescent="0.2">
      <c r="A202" s="25">
        <f t="shared" si="0"/>
        <v>201</v>
      </c>
      <c r="B202" s="26" t="str">
        <f ca="1">IFERROR(__xludf.DUMMYFUNCTION("VLOOKUP(A202, IMPORTRANGE(""https://docs.google.com/spreadsheets/d/1Fa25-N6f79vxX2vKdAVxmi7Dwy5hf34dnRWdXsvIvqw/edit#gid=763219425!"",""A2:K500""),3,0)"),"#N/A")</f>
        <v>#N/A</v>
      </c>
      <c r="C202" s="12" t="str">
        <f ca="1">IFERROR(__xludf.DUMMYFUNCTION("index(SPLIT(B202, "" ""), 0, 3)"),"#N/A")</f>
        <v>#N/A</v>
      </c>
      <c r="D202" s="13" t="e">
        <f ca="1">VLOOKUP(C202,Names!$C$2:$D$54,2,FALSE)</f>
        <v>#N/A</v>
      </c>
      <c r="E202" s="5" t="str">
        <f ca="1">IFERROR(__xludf.DUMMYFUNCTION("VLOOKUP(A202, IMPORTRANGE(""https://docs.google.com/spreadsheets/d/1Fa25-N6f79vxX2vKdAVxmi7Dwy5hf34dnRWdXsvIvqw/edit#gid=763219425!"",""A2:K500""),4,0)"),"#N/A")</f>
        <v>#N/A</v>
      </c>
      <c r="F202" s="5" t="str">
        <f ca="1">IFERROR(__xludf.DUMMYFUNCTION("VLOOKUP(A202, IMPORTRANGE(""https://docs.google.com/spreadsheets/d/1Fa25-N6f79vxX2vKdAVxmi7Dwy5hf34dnRWdXsvIvqw/edit#gid=763219425!"",""A2:K500""),5,0)"),"#N/A")</f>
        <v>#N/A</v>
      </c>
      <c r="G202" s="5" t="str">
        <f ca="1">IFERROR(__xludf.DUMMYFUNCTION("VLOOKUP(A202, IMPORTRANGE(""https://docs.google.com/spreadsheets/d/1Fa25-N6f79vxX2vKdAVxmi7Dwy5hf34dnRWdXsvIvqw/edit#gid=763219425!"",""A2:K500""),6,0)"),"#N/A")</f>
        <v>#N/A</v>
      </c>
      <c r="H202" s="27" t="str">
        <f ca="1">IFERROR(__xludf.DUMMYFUNCTION("VLOOKUP(A202, IMPORTRANGE(""https://docs.google.com/spreadsheets/d/1Fa25-N6f79vxX2vKdAVxmi7Dwy5hf34dnRWdXsvIvqw/edit#gid=763219425!"",""A2:K500""),7,0)"),"#N/A")</f>
        <v>#N/A</v>
      </c>
      <c r="I202" s="27" t="str">
        <f ca="1">IFERROR(__xludf.DUMMYFUNCTION("VLOOKUP(A202, IMPORTRANGE(""https://docs.google.com/spreadsheets/d/1Fa25-N6f79vxX2vKdAVxmi7Dwy5hf34dnRWdXsvIvqw/edit#gid=763219425!"",""A2:K500""),8,0)"),"#N/A")</f>
        <v>#N/A</v>
      </c>
      <c r="J202" s="27" t="str">
        <f ca="1">IFERROR(__xludf.DUMMYFUNCTION("VLOOKUP(A202, IMPORTRANGE(""https://docs.google.com/spreadsheets/d/1Fa25-N6f79vxX2vKdAVxmi7Dwy5hf34dnRWdXsvIvqw/edit#gid=763219425!"",""A2:K500""),9,0)"),"#N/A")</f>
        <v>#N/A</v>
      </c>
      <c r="K202" s="27" t="str">
        <f ca="1">IFERROR(__xludf.DUMMYFUNCTION("VLOOKUP(A202, IMPORTRANGE(""https://docs.google.com/spreadsheets/d/1Fa25-N6f79vxX2vKdAVxmi7Dwy5hf34dnRWdXsvIvqw/edit#gid=763219425!"",""A2:K500""),10,0)"),"#N/A")</f>
        <v>#N/A</v>
      </c>
      <c r="L202" s="28" t="e">
        <f t="shared" ca="1" si="1"/>
        <v>#VALUE!</v>
      </c>
      <c r="M202" s="30" t="e">
        <f t="shared" ca="1" si="2"/>
        <v>#VALUE!</v>
      </c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4.25" x14ac:dyDescent="0.2">
      <c r="A203" s="25">
        <f t="shared" si="0"/>
        <v>202</v>
      </c>
      <c r="B203" s="26" t="str">
        <f ca="1">IFERROR(__xludf.DUMMYFUNCTION("VLOOKUP(A203, IMPORTRANGE(""https://docs.google.com/spreadsheets/d/1Fa25-N6f79vxX2vKdAVxmi7Dwy5hf34dnRWdXsvIvqw/edit#gid=763219425!"",""A2:K500""),3,0)"),"#N/A")</f>
        <v>#N/A</v>
      </c>
      <c r="C203" s="12" t="str">
        <f ca="1">IFERROR(__xludf.DUMMYFUNCTION("index(SPLIT(B203, "" ""), 0, 3)"),"#N/A")</f>
        <v>#N/A</v>
      </c>
      <c r="D203" s="13" t="e">
        <f ca="1">VLOOKUP(C203,Names!$C$2:$D$54,2,FALSE)</f>
        <v>#N/A</v>
      </c>
      <c r="E203" s="5" t="str">
        <f ca="1">IFERROR(__xludf.DUMMYFUNCTION("VLOOKUP(A203, IMPORTRANGE(""https://docs.google.com/spreadsheets/d/1Fa25-N6f79vxX2vKdAVxmi7Dwy5hf34dnRWdXsvIvqw/edit#gid=763219425!"",""A2:K500""),4,0)"),"#N/A")</f>
        <v>#N/A</v>
      </c>
      <c r="F203" s="5" t="str">
        <f ca="1">IFERROR(__xludf.DUMMYFUNCTION("VLOOKUP(A203, IMPORTRANGE(""https://docs.google.com/spreadsheets/d/1Fa25-N6f79vxX2vKdAVxmi7Dwy5hf34dnRWdXsvIvqw/edit#gid=763219425!"",""A2:K500""),5,0)"),"#N/A")</f>
        <v>#N/A</v>
      </c>
      <c r="G203" s="5" t="str">
        <f ca="1">IFERROR(__xludf.DUMMYFUNCTION("VLOOKUP(A203, IMPORTRANGE(""https://docs.google.com/spreadsheets/d/1Fa25-N6f79vxX2vKdAVxmi7Dwy5hf34dnRWdXsvIvqw/edit#gid=763219425!"",""A2:K500""),6,0)"),"#N/A")</f>
        <v>#N/A</v>
      </c>
      <c r="H203" s="27" t="str">
        <f ca="1">IFERROR(__xludf.DUMMYFUNCTION("VLOOKUP(A203, IMPORTRANGE(""https://docs.google.com/spreadsheets/d/1Fa25-N6f79vxX2vKdAVxmi7Dwy5hf34dnRWdXsvIvqw/edit#gid=763219425!"",""A2:K500""),7,0)"),"#N/A")</f>
        <v>#N/A</v>
      </c>
      <c r="I203" s="27" t="str">
        <f ca="1">IFERROR(__xludf.DUMMYFUNCTION("VLOOKUP(A203, IMPORTRANGE(""https://docs.google.com/spreadsheets/d/1Fa25-N6f79vxX2vKdAVxmi7Dwy5hf34dnRWdXsvIvqw/edit#gid=763219425!"",""A2:K500""),8,0)"),"#N/A")</f>
        <v>#N/A</v>
      </c>
      <c r="J203" s="27" t="str">
        <f ca="1">IFERROR(__xludf.DUMMYFUNCTION("VLOOKUP(A203, IMPORTRANGE(""https://docs.google.com/spreadsheets/d/1Fa25-N6f79vxX2vKdAVxmi7Dwy5hf34dnRWdXsvIvqw/edit#gid=763219425!"",""A2:K500""),9,0)"),"#N/A")</f>
        <v>#N/A</v>
      </c>
      <c r="K203" s="27" t="str">
        <f ca="1">IFERROR(__xludf.DUMMYFUNCTION("VLOOKUP(A203, IMPORTRANGE(""https://docs.google.com/spreadsheets/d/1Fa25-N6f79vxX2vKdAVxmi7Dwy5hf34dnRWdXsvIvqw/edit#gid=763219425!"",""A2:K500""),10,0)"),"#N/A")</f>
        <v>#N/A</v>
      </c>
      <c r="L203" s="28" t="e">
        <f t="shared" ca="1" si="1"/>
        <v>#VALUE!</v>
      </c>
      <c r="M203" s="30" t="e">
        <f t="shared" ca="1" si="2"/>
        <v>#VALUE!</v>
      </c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4.25" x14ac:dyDescent="0.2">
      <c r="A204" s="25">
        <f t="shared" si="0"/>
        <v>203</v>
      </c>
      <c r="B204" s="26" t="str">
        <f ca="1">IFERROR(__xludf.DUMMYFUNCTION("VLOOKUP(A204, IMPORTRANGE(""https://docs.google.com/spreadsheets/d/1Fa25-N6f79vxX2vKdAVxmi7Dwy5hf34dnRWdXsvIvqw/edit#gid=763219425!"",""A2:K500""),3,0)"),"#N/A")</f>
        <v>#N/A</v>
      </c>
      <c r="C204" s="12" t="str">
        <f ca="1">IFERROR(__xludf.DUMMYFUNCTION("index(SPLIT(B204, "" ""), 0, 3)"),"#N/A")</f>
        <v>#N/A</v>
      </c>
      <c r="D204" s="13" t="e">
        <f ca="1">VLOOKUP(C204,Names!$C$2:$D$54,2,FALSE)</f>
        <v>#N/A</v>
      </c>
      <c r="E204" s="5" t="str">
        <f ca="1">IFERROR(__xludf.DUMMYFUNCTION("VLOOKUP(A204, IMPORTRANGE(""https://docs.google.com/spreadsheets/d/1Fa25-N6f79vxX2vKdAVxmi7Dwy5hf34dnRWdXsvIvqw/edit#gid=763219425!"",""A2:K500""),4,0)"),"#N/A")</f>
        <v>#N/A</v>
      </c>
      <c r="F204" s="5" t="str">
        <f ca="1">IFERROR(__xludf.DUMMYFUNCTION("VLOOKUP(A204, IMPORTRANGE(""https://docs.google.com/spreadsheets/d/1Fa25-N6f79vxX2vKdAVxmi7Dwy5hf34dnRWdXsvIvqw/edit#gid=763219425!"",""A2:K500""),5,0)"),"#N/A")</f>
        <v>#N/A</v>
      </c>
      <c r="G204" s="5" t="str">
        <f ca="1">IFERROR(__xludf.DUMMYFUNCTION("VLOOKUP(A204, IMPORTRANGE(""https://docs.google.com/spreadsheets/d/1Fa25-N6f79vxX2vKdAVxmi7Dwy5hf34dnRWdXsvIvqw/edit#gid=763219425!"",""A2:K500""),6,0)"),"#N/A")</f>
        <v>#N/A</v>
      </c>
      <c r="H204" s="27" t="str">
        <f ca="1">IFERROR(__xludf.DUMMYFUNCTION("VLOOKUP(A204, IMPORTRANGE(""https://docs.google.com/spreadsheets/d/1Fa25-N6f79vxX2vKdAVxmi7Dwy5hf34dnRWdXsvIvqw/edit#gid=763219425!"",""A2:K500""),7,0)"),"#N/A")</f>
        <v>#N/A</v>
      </c>
      <c r="I204" s="27" t="str">
        <f ca="1">IFERROR(__xludf.DUMMYFUNCTION("VLOOKUP(A204, IMPORTRANGE(""https://docs.google.com/spreadsheets/d/1Fa25-N6f79vxX2vKdAVxmi7Dwy5hf34dnRWdXsvIvqw/edit#gid=763219425!"",""A2:K500""),8,0)"),"#N/A")</f>
        <v>#N/A</v>
      </c>
      <c r="J204" s="27" t="str">
        <f ca="1">IFERROR(__xludf.DUMMYFUNCTION("VLOOKUP(A204, IMPORTRANGE(""https://docs.google.com/spreadsheets/d/1Fa25-N6f79vxX2vKdAVxmi7Dwy5hf34dnRWdXsvIvqw/edit#gid=763219425!"",""A2:K500""),9,0)"),"#N/A")</f>
        <v>#N/A</v>
      </c>
      <c r="K204" s="27" t="str">
        <f ca="1">IFERROR(__xludf.DUMMYFUNCTION("VLOOKUP(A204, IMPORTRANGE(""https://docs.google.com/spreadsheets/d/1Fa25-N6f79vxX2vKdAVxmi7Dwy5hf34dnRWdXsvIvqw/edit#gid=763219425!"",""A2:K500""),10,0)"),"#N/A")</f>
        <v>#N/A</v>
      </c>
      <c r="L204" s="28" t="e">
        <f t="shared" ca="1" si="1"/>
        <v>#VALUE!</v>
      </c>
      <c r="M204" s="30" t="e">
        <f t="shared" ca="1" si="2"/>
        <v>#VALUE!</v>
      </c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4.25" x14ac:dyDescent="0.2">
      <c r="A205" s="25">
        <f t="shared" si="0"/>
        <v>204</v>
      </c>
      <c r="B205" s="26" t="str">
        <f ca="1">IFERROR(__xludf.DUMMYFUNCTION("VLOOKUP(A205, IMPORTRANGE(""https://docs.google.com/spreadsheets/d/1Fa25-N6f79vxX2vKdAVxmi7Dwy5hf34dnRWdXsvIvqw/edit#gid=763219425!"",""A2:K500""),3,0)"),"#N/A")</f>
        <v>#N/A</v>
      </c>
      <c r="C205" s="12" t="str">
        <f ca="1">IFERROR(__xludf.DUMMYFUNCTION("index(SPLIT(B205, "" ""), 0, 3)"),"#N/A")</f>
        <v>#N/A</v>
      </c>
      <c r="D205" s="13" t="e">
        <f ca="1">VLOOKUP(C205,Names!$C$2:$D$54,2,FALSE)</f>
        <v>#N/A</v>
      </c>
      <c r="E205" s="5" t="str">
        <f ca="1">IFERROR(__xludf.DUMMYFUNCTION("VLOOKUP(A205, IMPORTRANGE(""https://docs.google.com/spreadsheets/d/1Fa25-N6f79vxX2vKdAVxmi7Dwy5hf34dnRWdXsvIvqw/edit#gid=763219425!"",""A2:K500""),4,0)"),"#N/A")</f>
        <v>#N/A</v>
      </c>
      <c r="F205" s="5" t="str">
        <f ca="1">IFERROR(__xludf.DUMMYFUNCTION("VLOOKUP(A205, IMPORTRANGE(""https://docs.google.com/spreadsheets/d/1Fa25-N6f79vxX2vKdAVxmi7Dwy5hf34dnRWdXsvIvqw/edit#gid=763219425!"",""A2:K500""),5,0)"),"#N/A")</f>
        <v>#N/A</v>
      </c>
      <c r="G205" s="5" t="str">
        <f ca="1">IFERROR(__xludf.DUMMYFUNCTION("VLOOKUP(A205, IMPORTRANGE(""https://docs.google.com/spreadsheets/d/1Fa25-N6f79vxX2vKdAVxmi7Dwy5hf34dnRWdXsvIvqw/edit#gid=763219425!"",""A2:K500""),6,0)"),"#N/A")</f>
        <v>#N/A</v>
      </c>
      <c r="H205" s="27" t="str">
        <f ca="1">IFERROR(__xludf.DUMMYFUNCTION("VLOOKUP(A205, IMPORTRANGE(""https://docs.google.com/spreadsheets/d/1Fa25-N6f79vxX2vKdAVxmi7Dwy5hf34dnRWdXsvIvqw/edit#gid=763219425!"",""A2:K500""),7,0)"),"#N/A")</f>
        <v>#N/A</v>
      </c>
      <c r="I205" s="27" t="str">
        <f ca="1">IFERROR(__xludf.DUMMYFUNCTION("VLOOKUP(A205, IMPORTRANGE(""https://docs.google.com/spreadsheets/d/1Fa25-N6f79vxX2vKdAVxmi7Dwy5hf34dnRWdXsvIvqw/edit#gid=763219425!"",""A2:K500""),8,0)"),"#N/A")</f>
        <v>#N/A</v>
      </c>
      <c r="J205" s="27" t="str">
        <f ca="1">IFERROR(__xludf.DUMMYFUNCTION("VLOOKUP(A205, IMPORTRANGE(""https://docs.google.com/spreadsheets/d/1Fa25-N6f79vxX2vKdAVxmi7Dwy5hf34dnRWdXsvIvqw/edit#gid=763219425!"",""A2:K500""),9,0)"),"#N/A")</f>
        <v>#N/A</v>
      </c>
      <c r="K205" s="27" t="str">
        <f ca="1">IFERROR(__xludf.DUMMYFUNCTION("VLOOKUP(A205, IMPORTRANGE(""https://docs.google.com/spreadsheets/d/1Fa25-N6f79vxX2vKdAVxmi7Dwy5hf34dnRWdXsvIvqw/edit#gid=763219425!"",""A2:K500""),10,0)"),"#N/A")</f>
        <v>#N/A</v>
      </c>
      <c r="L205" s="28" t="e">
        <f t="shared" ca="1" si="1"/>
        <v>#VALUE!</v>
      </c>
      <c r="M205" s="30" t="e">
        <f t="shared" ca="1" si="2"/>
        <v>#VALUE!</v>
      </c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4.25" x14ac:dyDescent="0.2">
      <c r="A206" s="25">
        <f t="shared" si="0"/>
        <v>205</v>
      </c>
      <c r="B206" s="26" t="str">
        <f ca="1">IFERROR(__xludf.DUMMYFUNCTION("VLOOKUP(A206, IMPORTRANGE(""https://docs.google.com/spreadsheets/d/1Fa25-N6f79vxX2vKdAVxmi7Dwy5hf34dnRWdXsvIvqw/edit#gid=763219425!"",""A2:K500""),3,0)"),"#N/A")</f>
        <v>#N/A</v>
      </c>
      <c r="C206" s="12" t="str">
        <f ca="1">IFERROR(__xludf.DUMMYFUNCTION("index(SPLIT(B206, "" ""), 0, 3)"),"#N/A")</f>
        <v>#N/A</v>
      </c>
      <c r="D206" s="13" t="e">
        <f ca="1">VLOOKUP(C206,Names!$C$2:$D$54,2,FALSE)</f>
        <v>#N/A</v>
      </c>
      <c r="E206" s="5" t="str">
        <f ca="1">IFERROR(__xludf.DUMMYFUNCTION("VLOOKUP(A206, IMPORTRANGE(""https://docs.google.com/spreadsheets/d/1Fa25-N6f79vxX2vKdAVxmi7Dwy5hf34dnRWdXsvIvqw/edit#gid=763219425!"",""A2:K500""),4,0)"),"#N/A")</f>
        <v>#N/A</v>
      </c>
      <c r="F206" s="5" t="str">
        <f ca="1">IFERROR(__xludf.DUMMYFUNCTION("VLOOKUP(A206, IMPORTRANGE(""https://docs.google.com/spreadsheets/d/1Fa25-N6f79vxX2vKdAVxmi7Dwy5hf34dnRWdXsvIvqw/edit#gid=763219425!"",""A2:K500""),5,0)"),"#N/A")</f>
        <v>#N/A</v>
      </c>
      <c r="G206" s="5" t="str">
        <f ca="1">IFERROR(__xludf.DUMMYFUNCTION("VLOOKUP(A206, IMPORTRANGE(""https://docs.google.com/spreadsheets/d/1Fa25-N6f79vxX2vKdAVxmi7Dwy5hf34dnRWdXsvIvqw/edit#gid=763219425!"",""A2:K500""),6,0)"),"#N/A")</f>
        <v>#N/A</v>
      </c>
      <c r="H206" s="27" t="str">
        <f ca="1">IFERROR(__xludf.DUMMYFUNCTION("VLOOKUP(A206, IMPORTRANGE(""https://docs.google.com/spreadsheets/d/1Fa25-N6f79vxX2vKdAVxmi7Dwy5hf34dnRWdXsvIvqw/edit#gid=763219425!"",""A2:K500""),7,0)"),"#N/A")</f>
        <v>#N/A</v>
      </c>
      <c r="I206" s="27" t="str">
        <f ca="1">IFERROR(__xludf.DUMMYFUNCTION("VLOOKUP(A206, IMPORTRANGE(""https://docs.google.com/spreadsheets/d/1Fa25-N6f79vxX2vKdAVxmi7Dwy5hf34dnRWdXsvIvqw/edit#gid=763219425!"",""A2:K500""),8,0)"),"#N/A")</f>
        <v>#N/A</v>
      </c>
      <c r="J206" s="27" t="str">
        <f ca="1">IFERROR(__xludf.DUMMYFUNCTION("VLOOKUP(A206, IMPORTRANGE(""https://docs.google.com/spreadsheets/d/1Fa25-N6f79vxX2vKdAVxmi7Dwy5hf34dnRWdXsvIvqw/edit#gid=763219425!"",""A2:K500""),9,0)"),"#N/A")</f>
        <v>#N/A</v>
      </c>
      <c r="K206" s="27" t="str">
        <f ca="1">IFERROR(__xludf.DUMMYFUNCTION("VLOOKUP(A206, IMPORTRANGE(""https://docs.google.com/spreadsheets/d/1Fa25-N6f79vxX2vKdAVxmi7Dwy5hf34dnRWdXsvIvqw/edit#gid=763219425!"",""A2:K500""),10,0)"),"#N/A")</f>
        <v>#N/A</v>
      </c>
      <c r="L206" s="28" t="e">
        <f t="shared" ca="1" si="1"/>
        <v>#VALUE!</v>
      </c>
      <c r="M206" s="30" t="e">
        <f t="shared" ca="1" si="2"/>
        <v>#VALUE!</v>
      </c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4.25" x14ac:dyDescent="0.2">
      <c r="A207" s="25">
        <f t="shared" si="0"/>
        <v>206</v>
      </c>
      <c r="B207" s="26" t="str">
        <f ca="1">IFERROR(__xludf.DUMMYFUNCTION("VLOOKUP(A207, IMPORTRANGE(""https://docs.google.com/spreadsheets/d/1Fa25-N6f79vxX2vKdAVxmi7Dwy5hf34dnRWdXsvIvqw/edit#gid=763219425!"",""A2:K500""),3,0)"),"#N/A")</f>
        <v>#N/A</v>
      </c>
      <c r="C207" s="12" t="str">
        <f ca="1">IFERROR(__xludf.DUMMYFUNCTION("index(SPLIT(B207, "" ""), 0, 3)"),"#N/A")</f>
        <v>#N/A</v>
      </c>
      <c r="D207" s="13" t="e">
        <f ca="1">VLOOKUP(C207,Names!$C$2:$D$54,2,FALSE)</f>
        <v>#N/A</v>
      </c>
      <c r="E207" s="5" t="str">
        <f ca="1">IFERROR(__xludf.DUMMYFUNCTION("VLOOKUP(A207, IMPORTRANGE(""https://docs.google.com/spreadsheets/d/1Fa25-N6f79vxX2vKdAVxmi7Dwy5hf34dnRWdXsvIvqw/edit#gid=763219425!"",""A2:K500""),4,0)"),"#N/A")</f>
        <v>#N/A</v>
      </c>
      <c r="F207" s="5" t="str">
        <f ca="1">IFERROR(__xludf.DUMMYFUNCTION("VLOOKUP(A207, IMPORTRANGE(""https://docs.google.com/spreadsheets/d/1Fa25-N6f79vxX2vKdAVxmi7Dwy5hf34dnRWdXsvIvqw/edit#gid=763219425!"",""A2:K500""),5,0)"),"#N/A")</f>
        <v>#N/A</v>
      </c>
      <c r="G207" s="5" t="str">
        <f ca="1">IFERROR(__xludf.DUMMYFUNCTION("VLOOKUP(A207, IMPORTRANGE(""https://docs.google.com/spreadsheets/d/1Fa25-N6f79vxX2vKdAVxmi7Dwy5hf34dnRWdXsvIvqw/edit#gid=763219425!"",""A2:K500""),6,0)"),"#N/A")</f>
        <v>#N/A</v>
      </c>
      <c r="H207" s="27" t="str">
        <f ca="1">IFERROR(__xludf.DUMMYFUNCTION("VLOOKUP(A207, IMPORTRANGE(""https://docs.google.com/spreadsheets/d/1Fa25-N6f79vxX2vKdAVxmi7Dwy5hf34dnRWdXsvIvqw/edit#gid=763219425!"",""A2:K500""),7,0)"),"#N/A")</f>
        <v>#N/A</v>
      </c>
      <c r="I207" s="27" t="str">
        <f ca="1">IFERROR(__xludf.DUMMYFUNCTION("VLOOKUP(A207, IMPORTRANGE(""https://docs.google.com/spreadsheets/d/1Fa25-N6f79vxX2vKdAVxmi7Dwy5hf34dnRWdXsvIvqw/edit#gid=763219425!"",""A2:K500""),8,0)"),"#N/A")</f>
        <v>#N/A</v>
      </c>
      <c r="J207" s="27" t="str">
        <f ca="1">IFERROR(__xludf.DUMMYFUNCTION("VLOOKUP(A207, IMPORTRANGE(""https://docs.google.com/spreadsheets/d/1Fa25-N6f79vxX2vKdAVxmi7Dwy5hf34dnRWdXsvIvqw/edit#gid=763219425!"",""A2:K500""),9,0)"),"#N/A")</f>
        <v>#N/A</v>
      </c>
      <c r="K207" s="27" t="str">
        <f ca="1">IFERROR(__xludf.DUMMYFUNCTION("VLOOKUP(A207, IMPORTRANGE(""https://docs.google.com/spreadsheets/d/1Fa25-N6f79vxX2vKdAVxmi7Dwy5hf34dnRWdXsvIvqw/edit#gid=763219425!"",""A2:K500""),10,0)"),"#N/A")</f>
        <v>#N/A</v>
      </c>
      <c r="L207" s="28" t="e">
        <f t="shared" ca="1" si="1"/>
        <v>#VALUE!</v>
      </c>
      <c r="M207" s="30" t="e">
        <f t="shared" ca="1" si="2"/>
        <v>#VALUE!</v>
      </c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4.25" x14ac:dyDescent="0.2">
      <c r="A208" s="25">
        <f t="shared" si="0"/>
        <v>207</v>
      </c>
      <c r="B208" s="26" t="str">
        <f ca="1">IFERROR(__xludf.DUMMYFUNCTION("VLOOKUP(A208, IMPORTRANGE(""https://docs.google.com/spreadsheets/d/1Fa25-N6f79vxX2vKdAVxmi7Dwy5hf34dnRWdXsvIvqw/edit#gid=763219425!"",""A2:K500""),3,0)"),"#N/A")</f>
        <v>#N/A</v>
      </c>
      <c r="C208" s="12" t="str">
        <f ca="1">IFERROR(__xludf.DUMMYFUNCTION("index(SPLIT(B208, "" ""), 0, 3)"),"#N/A")</f>
        <v>#N/A</v>
      </c>
      <c r="D208" s="13" t="e">
        <f ca="1">VLOOKUP(C208,Names!$C$2:$D$54,2,FALSE)</f>
        <v>#N/A</v>
      </c>
      <c r="E208" s="5" t="str">
        <f ca="1">IFERROR(__xludf.DUMMYFUNCTION("VLOOKUP(A208, IMPORTRANGE(""https://docs.google.com/spreadsheets/d/1Fa25-N6f79vxX2vKdAVxmi7Dwy5hf34dnRWdXsvIvqw/edit#gid=763219425!"",""A2:K500""),4,0)"),"#N/A")</f>
        <v>#N/A</v>
      </c>
      <c r="F208" s="5" t="str">
        <f ca="1">IFERROR(__xludf.DUMMYFUNCTION("VLOOKUP(A208, IMPORTRANGE(""https://docs.google.com/spreadsheets/d/1Fa25-N6f79vxX2vKdAVxmi7Dwy5hf34dnRWdXsvIvqw/edit#gid=763219425!"",""A2:K500""),5,0)"),"#N/A")</f>
        <v>#N/A</v>
      </c>
      <c r="G208" s="5" t="str">
        <f ca="1">IFERROR(__xludf.DUMMYFUNCTION("VLOOKUP(A208, IMPORTRANGE(""https://docs.google.com/spreadsheets/d/1Fa25-N6f79vxX2vKdAVxmi7Dwy5hf34dnRWdXsvIvqw/edit#gid=763219425!"",""A2:K500""),6,0)"),"#N/A")</f>
        <v>#N/A</v>
      </c>
      <c r="H208" s="27" t="str">
        <f ca="1">IFERROR(__xludf.DUMMYFUNCTION("VLOOKUP(A208, IMPORTRANGE(""https://docs.google.com/spreadsheets/d/1Fa25-N6f79vxX2vKdAVxmi7Dwy5hf34dnRWdXsvIvqw/edit#gid=763219425!"",""A2:K500""),7,0)"),"#N/A")</f>
        <v>#N/A</v>
      </c>
      <c r="I208" s="27" t="str">
        <f ca="1">IFERROR(__xludf.DUMMYFUNCTION("VLOOKUP(A208, IMPORTRANGE(""https://docs.google.com/spreadsheets/d/1Fa25-N6f79vxX2vKdAVxmi7Dwy5hf34dnRWdXsvIvqw/edit#gid=763219425!"",""A2:K500""),8,0)"),"#N/A")</f>
        <v>#N/A</v>
      </c>
      <c r="J208" s="27" t="str">
        <f ca="1">IFERROR(__xludf.DUMMYFUNCTION("VLOOKUP(A208, IMPORTRANGE(""https://docs.google.com/spreadsheets/d/1Fa25-N6f79vxX2vKdAVxmi7Dwy5hf34dnRWdXsvIvqw/edit#gid=763219425!"",""A2:K500""),9,0)"),"#N/A")</f>
        <v>#N/A</v>
      </c>
      <c r="K208" s="27" t="str">
        <f ca="1">IFERROR(__xludf.DUMMYFUNCTION("VLOOKUP(A208, IMPORTRANGE(""https://docs.google.com/spreadsheets/d/1Fa25-N6f79vxX2vKdAVxmi7Dwy5hf34dnRWdXsvIvqw/edit#gid=763219425!"",""A2:K500""),10,0)"),"#N/A")</f>
        <v>#N/A</v>
      </c>
      <c r="L208" s="28" t="e">
        <f t="shared" ca="1" si="1"/>
        <v>#VALUE!</v>
      </c>
      <c r="M208" s="30" t="e">
        <f t="shared" ca="1" si="2"/>
        <v>#VALUE!</v>
      </c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4.25" x14ac:dyDescent="0.2">
      <c r="A209" s="25">
        <f t="shared" si="0"/>
        <v>208</v>
      </c>
      <c r="B209" s="26" t="str">
        <f ca="1">IFERROR(__xludf.DUMMYFUNCTION("VLOOKUP(A209, IMPORTRANGE(""https://docs.google.com/spreadsheets/d/1Fa25-N6f79vxX2vKdAVxmi7Dwy5hf34dnRWdXsvIvqw/edit#gid=763219425!"",""A2:K500""),3,0)"),"#N/A")</f>
        <v>#N/A</v>
      </c>
      <c r="C209" s="12" t="str">
        <f ca="1">IFERROR(__xludf.DUMMYFUNCTION("index(SPLIT(B209, "" ""), 0, 3)"),"#N/A")</f>
        <v>#N/A</v>
      </c>
      <c r="D209" s="13" t="e">
        <f ca="1">VLOOKUP(C209,Names!$C$2:$D$54,2,FALSE)</f>
        <v>#N/A</v>
      </c>
      <c r="E209" s="5" t="str">
        <f ca="1">IFERROR(__xludf.DUMMYFUNCTION("VLOOKUP(A209, IMPORTRANGE(""https://docs.google.com/spreadsheets/d/1Fa25-N6f79vxX2vKdAVxmi7Dwy5hf34dnRWdXsvIvqw/edit#gid=763219425!"",""A2:K500""),4,0)"),"#N/A")</f>
        <v>#N/A</v>
      </c>
      <c r="F209" s="5" t="str">
        <f ca="1">IFERROR(__xludf.DUMMYFUNCTION("VLOOKUP(A209, IMPORTRANGE(""https://docs.google.com/spreadsheets/d/1Fa25-N6f79vxX2vKdAVxmi7Dwy5hf34dnRWdXsvIvqw/edit#gid=763219425!"",""A2:K500""),5,0)"),"#N/A")</f>
        <v>#N/A</v>
      </c>
      <c r="G209" s="5" t="str">
        <f ca="1">IFERROR(__xludf.DUMMYFUNCTION("VLOOKUP(A209, IMPORTRANGE(""https://docs.google.com/spreadsheets/d/1Fa25-N6f79vxX2vKdAVxmi7Dwy5hf34dnRWdXsvIvqw/edit#gid=763219425!"",""A2:K500""),6,0)"),"#N/A")</f>
        <v>#N/A</v>
      </c>
      <c r="H209" s="27" t="str">
        <f ca="1">IFERROR(__xludf.DUMMYFUNCTION("VLOOKUP(A209, IMPORTRANGE(""https://docs.google.com/spreadsheets/d/1Fa25-N6f79vxX2vKdAVxmi7Dwy5hf34dnRWdXsvIvqw/edit#gid=763219425!"",""A2:K500""),7,0)"),"#N/A")</f>
        <v>#N/A</v>
      </c>
      <c r="I209" s="27" t="str">
        <f ca="1">IFERROR(__xludf.DUMMYFUNCTION("VLOOKUP(A209, IMPORTRANGE(""https://docs.google.com/spreadsheets/d/1Fa25-N6f79vxX2vKdAVxmi7Dwy5hf34dnRWdXsvIvqw/edit#gid=763219425!"",""A2:K500""),8,0)"),"#N/A")</f>
        <v>#N/A</v>
      </c>
      <c r="J209" s="27" t="str">
        <f ca="1">IFERROR(__xludf.DUMMYFUNCTION("VLOOKUP(A209, IMPORTRANGE(""https://docs.google.com/spreadsheets/d/1Fa25-N6f79vxX2vKdAVxmi7Dwy5hf34dnRWdXsvIvqw/edit#gid=763219425!"",""A2:K500""),9,0)"),"#N/A")</f>
        <v>#N/A</v>
      </c>
      <c r="K209" s="27" t="str">
        <f ca="1">IFERROR(__xludf.DUMMYFUNCTION("VLOOKUP(A209, IMPORTRANGE(""https://docs.google.com/spreadsheets/d/1Fa25-N6f79vxX2vKdAVxmi7Dwy5hf34dnRWdXsvIvqw/edit#gid=763219425!"",""A2:K500""),10,0)"),"#N/A")</f>
        <v>#N/A</v>
      </c>
      <c r="L209" s="28" t="e">
        <f t="shared" ca="1" si="1"/>
        <v>#VALUE!</v>
      </c>
      <c r="M209" s="30" t="e">
        <f t="shared" ca="1" si="2"/>
        <v>#VALUE!</v>
      </c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4.25" x14ac:dyDescent="0.2">
      <c r="A210" s="25">
        <f t="shared" si="0"/>
        <v>209</v>
      </c>
      <c r="B210" s="26" t="str">
        <f ca="1">IFERROR(__xludf.DUMMYFUNCTION("VLOOKUP(A210, IMPORTRANGE(""https://docs.google.com/spreadsheets/d/1Fa25-N6f79vxX2vKdAVxmi7Dwy5hf34dnRWdXsvIvqw/edit#gid=763219425!"",""A2:K500""),3,0)"),"#N/A")</f>
        <v>#N/A</v>
      </c>
      <c r="C210" s="12" t="str">
        <f ca="1">IFERROR(__xludf.DUMMYFUNCTION("index(SPLIT(B210, "" ""), 0, 3)"),"#N/A")</f>
        <v>#N/A</v>
      </c>
      <c r="D210" s="13" t="e">
        <f ca="1">VLOOKUP(C210,Names!$C$2:$D$54,2,FALSE)</f>
        <v>#N/A</v>
      </c>
      <c r="E210" s="5" t="str">
        <f ca="1">IFERROR(__xludf.DUMMYFUNCTION("VLOOKUP(A210, IMPORTRANGE(""https://docs.google.com/spreadsheets/d/1Fa25-N6f79vxX2vKdAVxmi7Dwy5hf34dnRWdXsvIvqw/edit#gid=763219425!"",""A2:K500""),4,0)"),"#N/A")</f>
        <v>#N/A</v>
      </c>
      <c r="F210" s="5" t="str">
        <f ca="1">IFERROR(__xludf.DUMMYFUNCTION("VLOOKUP(A210, IMPORTRANGE(""https://docs.google.com/spreadsheets/d/1Fa25-N6f79vxX2vKdAVxmi7Dwy5hf34dnRWdXsvIvqw/edit#gid=763219425!"",""A2:K500""),5,0)"),"#N/A")</f>
        <v>#N/A</v>
      </c>
      <c r="G210" s="5" t="str">
        <f ca="1">IFERROR(__xludf.DUMMYFUNCTION("VLOOKUP(A210, IMPORTRANGE(""https://docs.google.com/spreadsheets/d/1Fa25-N6f79vxX2vKdAVxmi7Dwy5hf34dnRWdXsvIvqw/edit#gid=763219425!"",""A2:K500""),6,0)"),"#N/A")</f>
        <v>#N/A</v>
      </c>
      <c r="H210" s="27" t="str">
        <f ca="1">IFERROR(__xludf.DUMMYFUNCTION("VLOOKUP(A210, IMPORTRANGE(""https://docs.google.com/spreadsheets/d/1Fa25-N6f79vxX2vKdAVxmi7Dwy5hf34dnRWdXsvIvqw/edit#gid=763219425!"",""A2:K500""),7,0)"),"#N/A")</f>
        <v>#N/A</v>
      </c>
      <c r="I210" s="27" t="str">
        <f ca="1">IFERROR(__xludf.DUMMYFUNCTION("VLOOKUP(A210, IMPORTRANGE(""https://docs.google.com/spreadsheets/d/1Fa25-N6f79vxX2vKdAVxmi7Dwy5hf34dnRWdXsvIvqw/edit#gid=763219425!"",""A2:K500""),8,0)"),"#N/A")</f>
        <v>#N/A</v>
      </c>
      <c r="J210" s="27" t="str">
        <f ca="1">IFERROR(__xludf.DUMMYFUNCTION("VLOOKUP(A210, IMPORTRANGE(""https://docs.google.com/spreadsheets/d/1Fa25-N6f79vxX2vKdAVxmi7Dwy5hf34dnRWdXsvIvqw/edit#gid=763219425!"",""A2:K500""),9,0)"),"#N/A")</f>
        <v>#N/A</v>
      </c>
      <c r="K210" s="27" t="str">
        <f ca="1">IFERROR(__xludf.DUMMYFUNCTION("VLOOKUP(A210, IMPORTRANGE(""https://docs.google.com/spreadsheets/d/1Fa25-N6f79vxX2vKdAVxmi7Dwy5hf34dnRWdXsvIvqw/edit#gid=763219425!"",""A2:K500""),10,0)"),"#N/A")</f>
        <v>#N/A</v>
      </c>
      <c r="L210" s="28" t="e">
        <f t="shared" ca="1" si="1"/>
        <v>#VALUE!</v>
      </c>
      <c r="M210" s="30" t="e">
        <f t="shared" ca="1" si="2"/>
        <v>#VALUE!</v>
      </c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4.25" x14ac:dyDescent="0.2">
      <c r="A211" s="25">
        <f t="shared" si="0"/>
        <v>210</v>
      </c>
      <c r="B211" s="26" t="str">
        <f ca="1">IFERROR(__xludf.DUMMYFUNCTION("VLOOKUP(A211, IMPORTRANGE(""https://docs.google.com/spreadsheets/d/1Fa25-N6f79vxX2vKdAVxmi7Dwy5hf34dnRWdXsvIvqw/edit#gid=763219425!"",""A2:K500""),3,0)"),"#N/A")</f>
        <v>#N/A</v>
      </c>
      <c r="C211" s="12" t="str">
        <f ca="1">IFERROR(__xludf.DUMMYFUNCTION("index(SPLIT(B211, "" ""), 0, 3)"),"#N/A")</f>
        <v>#N/A</v>
      </c>
      <c r="D211" s="13" t="e">
        <f ca="1">VLOOKUP(C211,Names!$C$2:$D$54,2,FALSE)</f>
        <v>#N/A</v>
      </c>
      <c r="E211" s="5" t="str">
        <f ca="1">IFERROR(__xludf.DUMMYFUNCTION("VLOOKUP(A211, IMPORTRANGE(""https://docs.google.com/spreadsheets/d/1Fa25-N6f79vxX2vKdAVxmi7Dwy5hf34dnRWdXsvIvqw/edit#gid=763219425!"",""A2:K500""),4,0)"),"#N/A")</f>
        <v>#N/A</v>
      </c>
      <c r="F211" s="5" t="str">
        <f ca="1">IFERROR(__xludf.DUMMYFUNCTION("VLOOKUP(A211, IMPORTRANGE(""https://docs.google.com/spreadsheets/d/1Fa25-N6f79vxX2vKdAVxmi7Dwy5hf34dnRWdXsvIvqw/edit#gid=763219425!"",""A2:K500""),5,0)"),"#N/A")</f>
        <v>#N/A</v>
      </c>
      <c r="G211" s="5" t="str">
        <f ca="1">IFERROR(__xludf.DUMMYFUNCTION("VLOOKUP(A211, IMPORTRANGE(""https://docs.google.com/spreadsheets/d/1Fa25-N6f79vxX2vKdAVxmi7Dwy5hf34dnRWdXsvIvqw/edit#gid=763219425!"",""A2:K500""),6,0)"),"#N/A")</f>
        <v>#N/A</v>
      </c>
      <c r="H211" s="27" t="str">
        <f ca="1">IFERROR(__xludf.DUMMYFUNCTION("VLOOKUP(A211, IMPORTRANGE(""https://docs.google.com/spreadsheets/d/1Fa25-N6f79vxX2vKdAVxmi7Dwy5hf34dnRWdXsvIvqw/edit#gid=763219425!"",""A2:K500""),7,0)"),"#N/A")</f>
        <v>#N/A</v>
      </c>
      <c r="I211" s="27" t="str">
        <f ca="1">IFERROR(__xludf.DUMMYFUNCTION("VLOOKUP(A211, IMPORTRANGE(""https://docs.google.com/spreadsheets/d/1Fa25-N6f79vxX2vKdAVxmi7Dwy5hf34dnRWdXsvIvqw/edit#gid=763219425!"",""A2:K500""),8,0)"),"#N/A")</f>
        <v>#N/A</v>
      </c>
      <c r="J211" s="27" t="str">
        <f ca="1">IFERROR(__xludf.DUMMYFUNCTION("VLOOKUP(A211, IMPORTRANGE(""https://docs.google.com/spreadsheets/d/1Fa25-N6f79vxX2vKdAVxmi7Dwy5hf34dnRWdXsvIvqw/edit#gid=763219425!"",""A2:K500""),9,0)"),"#N/A")</f>
        <v>#N/A</v>
      </c>
      <c r="K211" s="27" t="str">
        <f ca="1">IFERROR(__xludf.DUMMYFUNCTION("VLOOKUP(A211, IMPORTRANGE(""https://docs.google.com/spreadsheets/d/1Fa25-N6f79vxX2vKdAVxmi7Dwy5hf34dnRWdXsvIvqw/edit#gid=763219425!"",""A2:K500""),10,0)"),"#N/A")</f>
        <v>#N/A</v>
      </c>
      <c r="L211" s="28" t="e">
        <f t="shared" ca="1" si="1"/>
        <v>#VALUE!</v>
      </c>
      <c r="M211" s="30" t="e">
        <f t="shared" ca="1" si="2"/>
        <v>#VALUE!</v>
      </c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4.25" x14ac:dyDescent="0.2">
      <c r="A212" s="25">
        <f t="shared" si="0"/>
        <v>211</v>
      </c>
      <c r="B212" s="26" t="str">
        <f ca="1">IFERROR(__xludf.DUMMYFUNCTION("VLOOKUP(A212, IMPORTRANGE(""https://docs.google.com/spreadsheets/d/1Fa25-N6f79vxX2vKdAVxmi7Dwy5hf34dnRWdXsvIvqw/edit#gid=763219425!"",""A2:K500""),3,0)"),"#N/A")</f>
        <v>#N/A</v>
      </c>
      <c r="C212" s="12" t="str">
        <f ca="1">IFERROR(__xludf.DUMMYFUNCTION("index(SPLIT(B212, "" ""), 0, 3)"),"#N/A")</f>
        <v>#N/A</v>
      </c>
      <c r="D212" s="13" t="e">
        <f ca="1">VLOOKUP(C212,Names!$C$2:$D$54,2,FALSE)</f>
        <v>#N/A</v>
      </c>
      <c r="E212" s="5" t="str">
        <f ca="1">IFERROR(__xludf.DUMMYFUNCTION("VLOOKUP(A212, IMPORTRANGE(""https://docs.google.com/spreadsheets/d/1Fa25-N6f79vxX2vKdAVxmi7Dwy5hf34dnRWdXsvIvqw/edit#gid=763219425!"",""A2:K500""),4,0)"),"#N/A")</f>
        <v>#N/A</v>
      </c>
      <c r="F212" s="5" t="str">
        <f ca="1">IFERROR(__xludf.DUMMYFUNCTION("VLOOKUP(A212, IMPORTRANGE(""https://docs.google.com/spreadsheets/d/1Fa25-N6f79vxX2vKdAVxmi7Dwy5hf34dnRWdXsvIvqw/edit#gid=763219425!"",""A2:K500""),5,0)"),"#N/A")</f>
        <v>#N/A</v>
      </c>
      <c r="G212" s="5" t="str">
        <f ca="1">IFERROR(__xludf.DUMMYFUNCTION("VLOOKUP(A212, IMPORTRANGE(""https://docs.google.com/spreadsheets/d/1Fa25-N6f79vxX2vKdAVxmi7Dwy5hf34dnRWdXsvIvqw/edit#gid=763219425!"",""A2:K500""),6,0)"),"#N/A")</f>
        <v>#N/A</v>
      </c>
      <c r="H212" s="27" t="str">
        <f ca="1">IFERROR(__xludf.DUMMYFUNCTION("VLOOKUP(A212, IMPORTRANGE(""https://docs.google.com/spreadsheets/d/1Fa25-N6f79vxX2vKdAVxmi7Dwy5hf34dnRWdXsvIvqw/edit#gid=763219425!"",""A2:K500""),7,0)"),"#N/A")</f>
        <v>#N/A</v>
      </c>
      <c r="I212" s="27" t="str">
        <f ca="1">IFERROR(__xludf.DUMMYFUNCTION("VLOOKUP(A212, IMPORTRANGE(""https://docs.google.com/spreadsheets/d/1Fa25-N6f79vxX2vKdAVxmi7Dwy5hf34dnRWdXsvIvqw/edit#gid=763219425!"",""A2:K500""),8,0)"),"#N/A")</f>
        <v>#N/A</v>
      </c>
      <c r="J212" s="27" t="str">
        <f ca="1">IFERROR(__xludf.DUMMYFUNCTION("VLOOKUP(A212, IMPORTRANGE(""https://docs.google.com/spreadsheets/d/1Fa25-N6f79vxX2vKdAVxmi7Dwy5hf34dnRWdXsvIvqw/edit#gid=763219425!"",""A2:K500""),9,0)"),"#N/A")</f>
        <v>#N/A</v>
      </c>
      <c r="K212" s="27" t="str">
        <f ca="1">IFERROR(__xludf.DUMMYFUNCTION("VLOOKUP(A212, IMPORTRANGE(""https://docs.google.com/spreadsheets/d/1Fa25-N6f79vxX2vKdAVxmi7Dwy5hf34dnRWdXsvIvqw/edit#gid=763219425!"",""A2:K500""),10,0)"),"#N/A")</f>
        <v>#N/A</v>
      </c>
      <c r="L212" s="28" t="e">
        <f t="shared" ca="1" si="1"/>
        <v>#VALUE!</v>
      </c>
      <c r="M212" s="30" t="e">
        <f t="shared" ca="1" si="2"/>
        <v>#VALUE!</v>
      </c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4.25" x14ac:dyDescent="0.2">
      <c r="A213" s="25">
        <f t="shared" si="0"/>
        <v>212</v>
      </c>
      <c r="B213" s="26" t="str">
        <f ca="1">IFERROR(__xludf.DUMMYFUNCTION("VLOOKUP(A213, IMPORTRANGE(""https://docs.google.com/spreadsheets/d/1Fa25-N6f79vxX2vKdAVxmi7Dwy5hf34dnRWdXsvIvqw/edit#gid=763219425!"",""A2:K500""),3,0)"),"#N/A")</f>
        <v>#N/A</v>
      </c>
      <c r="C213" s="12" t="str">
        <f ca="1">IFERROR(__xludf.DUMMYFUNCTION("index(SPLIT(B213, "" ""), 0, 3)"),"#N/A")</f>
        <v>#N/A</v>
      </c>
      <c r="D213" s="13" t="e">
        <f ca="1">VLOOKUP(C213,Names!$C$2:$D$54,2,FALSE)</f>
        <v>#N/A</v>
      </c>
      <c r="E213" s="5" t="str">
        <f ca="1">IFERROR(__xludf.DUMMYFUNCTION("VLOOKUP(A213, IMPORTRANGE(""https://docs.google.com/spreadsheets/d/1Fa25-N6f79vxX2vKdAVxmi7Dwy5hf34dnRWdXsvIvqw/edit#gid=763219425!"",""A2:K500""),4,0)"),"#N/A")</f>
        <v>#N/A</v>
      </c>
      <c r="F213" s="5" t="str">
        <f ca="1">IFERROR(__xludf.DUMMYFUNCTION("VLOOKUP(A213, IMPORTRANGE(""https://docs.google.com/spreadsheets/d/1Fa25-N6f79vxX2vKdAVxmi7Dwy5hf34dnRWdXsvIvqw/edit#gid=763219425!"",""A2:K500""),5,0)"),"#N/A")</f>
        <v>#N/A</v>
      </c>
      <c r="G213" s="5" t="str">
        <f ca="1">IFERROR(__xludf.DUMMYFUNCTION("VLOOKUP(A213, IMPORTRANGE(""https://docs.google.com/spreadsheets/d/1Fa25-N6f79vxX2vKdAVxmi7Dwy5hf34dnRWdXsvIvqw/edit#gid=763219425!"",""A2:K500""),6,0)"),"#N/A")</f>
        <v>#N/A</v>
      </c>
      <c r="H213" s="27" t="str">
        <f ca="1">IFERROR(__xludf.DUMMYFUNCTION("VLOOKUP(A213, IMPORTRANGE(""https://docs.google.com/spreadsheets/d/1Fa25-N6f79vxX2vKdAVxmi7Dwy5hf34dnRWdXsvIvqw/edit#gid=763219425!"",""A2:K500""),7,0)"),"#N/A")</f>
        <v>#N/A</v>
      </c>
      <c r="I213" s="27" t="str">
        <f ca="1">IFERROR(__xludf.DUMMYFUNCTION("VLOOKUP(A213, IMPORTRANGE(""https://docs.google.com/spreadsheets/d/1Fa25-N6f79vxX2vKdAVxmi7Dwy5hf34dnRWdXsvIvqw/edit#gid=763219425!"",""A2:K500""),8,0)"),"#N/A")</f>
        <v>#N/A</v>
      </c>
      <c r="J213" s="27" t="str">
        <f ca="1">IFERROR(__xludf.DUMMYFUNCTION("VLOOKUP(A213, IMPORTRANGE(""https://docs.google.com/spreadsheets/d/1Fa25-N6f79vxX2vKdAVxmi7Dwy5hf34dnRWdXsvIvqw/edit#gid=763219425!"",""A2:K500""),9,0)"),"#N/A")</f>
        <v>#N/A</v>
      </c>
      <c r="K213" s="27" t="str">
        <f ca="1">IFERROR(__xludf.DUMMYFUNCTION("VLOOKUP(A213, IMPORTRANGE(""https://docs.google.com/spreadsheets/d/1Fa25-N6f79vxX2vKdAVxmi7Dwy5hf34dnRWdXsvIvqw/edit#gid=763219425!"",""A2:K500""),10,0)"),"#N/A")</f>
        <v>#N/A</v>
      </c>
      <c r="L213" s="28" t="e">
        <f t="shared" ca="1" si="1"/>
        <v>#VALUE!</v>
      </c>
      <c r="M213" s="30" t="e">
        <f t="shared" ca="1" si="2"/>
        <v>#VALUE!</v>
      </c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4.25" x14ac:dyDescent="0.2">
      <c r="A214" s="25">
        <f t="shared" si="0"/>
        <v>213</v>
      </c>
      <c r="B214" s="26" t="str">
        <f ca="1">IFERROR(__xludf.DUMMYFUNCTION("VLOOKUP(A214, IMPORTRANGE(""https://docs.google.com/spreadsheets/d/1Fa25-N6f79vxX2vKdAVxmi7Dwy5hf34dnRWdXsvIvqw/edit#gid=763219425!"",""A2:K500""),3,0)"),"#N/A")</f>
        <v>#N/A</v>
      </c>
      <c r="C214" s="12" t="str">
        <f ca="1">IFERROR(__xludf.DUMMYFUNCTION("index(SPLIT(B214, "" ""), 0, 3)"),"#N/A")</f>
        <v>#N/A</v>
      </c>
      <c r="D214" s="13" t="e">
        <f ca="1">VLOOKUP(C214,Names!$C$2:$D$54,2,FALSE)</f>
        <v>#N/A</v>
      </c>
      <c r="E214" s="5" t="str">
        <f ca="1">IFERROR(__xludf.DUMMYFUNCTION("VLOOKUP(A214, IMPORTRANGE(""https://docs.google.com/spreadsheets/d/1Fa25-N6f79vxX2vKdAVxmi7Dwy5hf34dnRWdXsvIvqw/edit#gid=763219425!"",""A2:K500""),4,0)"),"#N/A")</f>
        <v>#N/A</v>
      </c>
      <c r="F214" s="5" t="str">
        <f ca="1">IFERROR(__xludf.DUMMYFUNCTION("VLOOKUP(A214, IMPORTRANGE(""https://docs.google.com/spreadsheets/d/1Fa25-N6f79vxX2vKdAVxmi7Dwy5hf34dnRWdXsvIvqw/edit#gid=763219425!"",""A2:K500""),5,0)"),"#N/A")</f>
        <v>#N/A</v>
      </c>
      <c r="G214" s="5" t="str">
        <f ca="1">IFERROR(__xludf.DUMMYFUNCTION("VLOOKUP(A214, IMPORTRANGE(""https://docs.google.com/spreadsheets/d/1Fa25-N6f79vxX2vKdAVxmi7Dwy5hf34dnRWdXsvIvqw/edit#gid=763219425!"",""A2:K500""),6,0)"),"#N/A")</f>
        <v>#N/A</v>
      </c>
      <c r="H214" s="27" t="str">
        <f ca="1">IFERROR(__xludf.DUMMYFUNCTION("VLOOKUP(A214, IMPORTRANGE(""https://docs.google.com/spreadsheets/d/1Fa25-N6f79vxX2vKdAVxmi7Dwy5hf34dnRWdXsvIvqw/edit#gid=763219425!"",""A2:K500""),7,0)"),"#N/A")</f>
        <v>#N/A</v>
      </c>
      <c r="I214" s="27" t="str">
        <f ca="1">IFERROR(__xludf.DUMMYFUNCTION("VLOOKUP(A214, IMPORTRANGE(""https://docs.google.com/spreadsheets/d/1Fa25-N6f79vxX2vKdAVxmi7Dwy5hf34dnRWdXsvIvqw/edit#gid=763219425!"",""A2:K500""),8,0)"),"#N/A")</f>
        <v>#N/A</v>
      </c>
      <c r="J214" s="27" t="str">
        <f ca="1">IFERROR(__xludf.DUMMYFUNCTION("VLOOKUP(A214, IMPORTRANGE(""https://docs.google.com/spreadsheets/d/1Fa25-N6f79vxX2vKdAVxmi7Dwy5hf34dnRWdXsvIvqw/edit#gid=763219425!"",""A2:K500""),9,0)"),"#N/A")</f>
        <v>#N/A</v>
      </c>
      <c r="K214" s="27" t="str">
        <f ca="1">IFERROR(__xludf.DUMMYFUNCTION("VLOOKUP(A214, IMPORTRANGE(""https://docs.google.com/spreadsheets/d/1Fa25-N6f79vxX2vKdAVxmi7Dwy5hf34dnRWdXsvIvqw/edit#gid=763219425!"",""A2:K500""),10,0)"),"#N/A")</f>
        <v>#N/A</v>
      </c>
      <c r="L214" s="28" t="e">
        <f t="shared" ca="1" si="1"/>
        <v>#VALUE!</v>
      </c>
      <c r="M214" s="30" t="e">
        <f t="shared" ca="1" si="2"/>
        <v>#VALUE!</v>
      </c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4.25" x14ac:dyDescent="0.2">
      <c r="A215" s="25">
        <f t="shared" si="0"/>
        <v>214</v>
      </c>
      <c r="B215" s="26" t="str">
        <f ca="1">IFERROR(__xludf.DUMMYFUNCTION("VLOOKUP(A215, IMPORTRANGE(""https://docs.google.com/spreadsheets/d/1Fa25-N6f79vxX2vKdAVxmi7Dwy5hf34dnRWdXsvIvqw/edit#gid=763219425!"",""A2:K500""),3,0)"),"#N/A")</f>
        <v>#N/A</v>
      </c>
      <c r="C215" s="12" t="str">
        <f ca="1">IFERROR(__xludf.DUMMYFUNCTION("index(SPLIT(B215, "" ""), 0, 3)"),"#N/A")</f>
        <v>#N/A</v>
      </c>
      <c r="D215" s="13" t="e">
        <f ca="1">VLOOKUP(C215,Names!$C$2:$D$54,2,FALSE)</f>
        <v>#N/A</v>
      </c>
      <c r="E215" s="5" t="str">
        <f ca="1">IFERROR(__xludf.DUMMYFUNCTION("VLOOKUP(A215, IMPORTRANGE(""https://docs.google.com/spreadsheets/d/1Fa25-N6f79vxX2vKdAVxmi7Dwy5hf34dnRWdXsvIvqw/edit#gid=763219425!"",""A2:K500""),4,0)"),"#N/A")</f>
        <v>#N/A</v>
      </c>
      <c r="F215" s="5" t="str">
        <f ca="1">IFERROR(__xludf.DUMMYFUNCTION("VLOOKUP(A215, IMPORTRANGE(""https://docs.google.com/spreadsheets/d/1Fa25-N6f79vxX2vKdAVxmi7Dwy5hf34dnRWdXsvIvqw/edit#gid=763219425!"",""A2:K500""),5,0)"),"#N/A")</f>
        <v>#N/A</v>
      </c>
      <c r="G215" s="5" t="str">
        <f ca="1">IFERROR(__xludf.DUMMYFUNCTION("VLOOKUP(A215, IMPORTRANGE(""https://docs.google.com/spreadsheets/d/1Fa25-N6f79vxX2vKdAVxmi7Dwy5hf34dnRWdXsvIvqw/edit#gid=763219425!"",""A2:K500""),6,0)"),"#N/A")</f>
        <v>#N/A</v>
      </c>
      <c r="H215" s="27" t="str">
        <f ca="1">IFERROR(__xludf.DUMMYFUNCTION("VLOOKUP(A215, IMPORTRANGE(""https://docs.google.com/spreadsheets/d/1Fa25-N6f79vxX2vKdAVxmi7Dwy5hf34dnRWdXsvIvqw/edit#gid=763219425!"",""A2:K500""),7,0)"),"#N/A")</f>
        <v>#N/A</v>
      </c>
      <c r="I215" s="27" t="str">
        <f ca="1">IFERROR(__xludf.DUMMYFUNCTION("VLOOKUP(A215, IMPORTRANGE(""https://docs.google.com/spreadsheets/d/1Fa25-N6f79vxX2vKdAVxmi7Dwy5hf34dnRWdXsvIvqw/edit#gid=763219425!"",""A2:K500""),8,0)"),"#N/A")</f>
        <v>#N/A</v>
      </c>
      <c r="J215" s="27" t="str">
        <f ca="1">IFERROR(__xludf.DUMMYFUNCTION("VLOOKUP(A215, IMPORTRANGE(""https://docs.google.com/spreadsheets/d/1Fa25-N6f79vxX2vKdAVxmi7Dwy5hf34dnRWdXsvIvqw/edit#gid=763219425!"",""A2:K500""),9,0)"),"#N/A")</f>
        <v>#N/A</v>
      </c>
      <c r="K215" s="27" t="str">
        <f ca="1">IFERROR(__xludf.DUMMYFUNCTION("VLOOKUP(A215, IMPORTRANGE(""https://docs.google.com/spreadsheets/d/1Fa25-N6f79vxX2vKdAVxmi7Dwy5hf34dnRWdXsvIvqw/edit#gid=763219425!"",""A2:K500""),10,0)"),"#N/A")</f>
        <v>#N/A</v>
      </c>
      <c r="L215" s="28" t="e">
        <f t="shared" ca="1" si="1"/>
        <v>#VALUE!</v>
      </c>
      <c r="M215" s="30" t="e">
        <f t="shared" ca="1" si="2"/>
        <v>#VALUE!</v>
      </c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4.25" x14ac:dyDescent="0.2">
      <c r="A216" s="25">
        <f t="shared" si="0"/>
        <v>215</v>
      </c>
      <c r="B216" s="26" t="str">
        <f ca="1">IFERROR(__xludf.DUMMYFUNCTION("VLOOKUP(A216, IMPORTRANGE(""https://docs.google.com/spreadsheets/d/1Fa25-N6f79vxX2vKdAVxmi7Dwy5hf34dnRWdXsvIvqw/edit#gid=763219425!"",""A2:K500""),3,0)"),"#N/A")</f>
        <v>#N/A</v>
      </c>
      <c r="C216" s="12" t="str">
        <f ca="1">IFERROR(__xludf.DUMMYFUNCTION("index(SPLIT(B216, "" ""), 0, 3)"),"#N/A")</f>
        <v>#N/A</v>
      </c>
      <c r="D216" s="13" t="e">
        <f ca="1">VLOOKUP(C216,Names!$C$2:$D$54,2,FALSE)</f>
        <v>#N/A</v>
      </c>
      <c r="E216" s="5" t="str">
        <f ca="1">IFERROR(__xludf.DUMMYFUNCTION("VLOOKUP(A216, IMPORTRANGE(""https://docs.google.com/spreadsheets/d/1Fa25-N6f79vxX2vKdAVxmi7Dwy5hf34dnRWdXsvIvqw/edit#gid=763219425!"",""A2:K500""),4,0)"),"#N/A")</f>
        <v>#N/A</v>
      </c>
      <c r="F216" s="5" t="str">
        <f ca="1">IFERROR(__xludf.DUMMYFUNCTION("VLOOKUP(A216, IMPORTRANGE(""https://docs.google.com/spreadsheets/d/1Fa25-N6f79vxX2vKdAVxmi7Dwy5hf34dnRWdXsvIvqw/edit#gid=763219425!"",""A2:K500""),5,0)"),"#N/A")</f>
        <v>#N/A</v>
      </c>
      <c r="G216" s="5" t="str">
        <f ca="1">IFERROR(__xludf.DUMMYFUNCTION("VLOOKUP(A216, IMPORTRANGE(""https://docs.google.com/spreadsheets/d/1Fa25-N6f79vxX2vKdAVxmi7Dwy5hf34dnRWdXsvIvqw/edit#gid=763219425!"",""A2:K500""),6,0)"),"#N/A")</f>
        <v>#N/A</v>
      </c>
      <c r="H216" s="27" t="str">
        <f ca="1">IFERROR(__xludf.DUMMYFUNCTION("VLOOKUP(A216, IMPORTRANGE(""https://docs.google.com/spreadsheets/d/1Fa25-N6f79vxX2vKdAVxmi7Dwy5hf34dnRWdXsvIvqw/edit#gid=763219425!"",""A2:K500""),7,0)"),"#N/A")</f>
        <v>#N/A</v>
      </c>
      <c r="I216" s="27" t="str">
        <f ca="1">IFERROR(__xludf.DUMMYFUNCTION("VLOOKUP(A216, IMPORTRANGE(""https://docs.google.com/spreadsheets/d/1Fa25-N6f79vxX2vKdAVxmi7Dwy5hf34dnRWdXsvIvqw/edit#gid=763219425!"",""A2:K500""),8,0)"),"#N/A")</f>
        <v>#N/A</v>
      </c>
      <c r="J216" s="27" t="str">
        <f ca="1">IFERROR(__xludf.DUMMYFUNCTION("VLOOKUP(A216, IMPORTRANGE(""https://docs.google.com/spreadsheets/d/1Fa25-N6f79vxX2vKdAVxmi7Dwy5hf34dnRWdXsvIvqw/edit#gid=763219425!"",""A2:K500""),9,0)"),"#N/A")</f>
        <v>#N/A</v>
      </c>
      <c r="K216" s="27" t="str">
        <f ca="1">IFERROR(__xludf.DUMMYFUNCTION("VLOOKUP(A216, IMPORTRANGE(""https://docs.google.com/spreadsheets/d/1Fa25-N6f79vxX2vKdAVxmi7Dwy5hf34dnRWdXsvIvqw/edit#gid=763219425!"",""A2:K500""),10,0)"),"#N/A")</f>
        <v>#N/A</v>
      </c>
      <c r="L216" s="28" t="e">
        <f t="shared" ca="1" si="1"/>
        <v>#VALUE!</v>
      </c>
      <c r="M216" s="30" t="e">
        <f t="shared" ca="1" si="2"/>
        <v>#VALUE!</v>
      </c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4.25" x14ac:dyDescent="0.2">
      <c r="A217" s="25">
        <f t="shared" si="0"/>
        <v>216</v>
      </c>
      <c r="B217" s="26" t="str">
        <f ca="1">IFERROR(__xludf.DUMMYFUNCTION("VLOOKUP(A217, IMPORTRANGE(""https://docs.google.com/spreadsheets/d/1Fa25-N6f79vxX2vKdAVxmi7Dwy5hf34dnRWdXsvIvqw/edit#gid=763219425!"",""A2:K500""),3,0)"),"#N/A")</f>
        <v>#N/A</v>
      </c>
      <c r="C217" s="12" t="str">
        <f ca="1">IFERROR(__xludf.DUMMYFUNCTION("index(SPLIT(B217, "" ""), 0, 3)"),"#N/A")</f>
        <v>#N/A</v>
      </c>
      <c r="D217" s="13" t="e">
        <f ca="1">VLOOKUP(C217,Names!$C$2:$D$54,2,FALSE)</f>
        <v>#N/A</v>
      </c>
      <c r="E217" s="5" t="str">
        <f ca="1">IFERROR(__xludf.DUMMYFUNCTION("VLOOKUP(A217, IMPORTRANGE(""https://docs.google.com/spreadsheets/d/1Fa25-N6f79vxX2vKdAVxmi7Dwy5hf34dnRWdXsvIvqw/edit#gid=763219425!"",""A2:K500""),4,0)"),"#N/A")</f>
        <v>#N/A</v>
      </c>
      <c r="F217" s="5" t="str">
        <f ca="1">IFERROR(__xludf.DUMMYFUNCTION("VLOOKUP(A217, IMPORTRANGE(""https://docs.google.com/spreadsheets/d/1Fa25-N6f79vxX2vKdAVxmi7Dwy5hf34dnRWdXsvIvqw/edit#gid=763219425!"",""A2:K500""),5,0)"),"#N/A")</f>
        <v>#N/A</v>
      </c>
      <c r="G217" s="5" t="str">
        <f ca="1">IFERROR(__xludf.DUMMYFUNCTION("VLOOKUP(A217, IMPORTRANGE(""https://docs.google.com/spreadsheets/d/1Fa25-N6f79vxX2vKdAVxmi7Dwy5hf34dnRWdXsvIvqw/edit#gid=763219425!"",""A2:K500""),6,0)"),"#N/A")</f>
        <v>#N/A</v>
      </c>
      <c r="H217" s="27" t="str">
        <f ca="1">IFERROR(__xludf.DUMMYFUNCTION("VLOOKUP(A217, IMPORTRANGE(""https://docs.google.com/spreadsheets/d/1Fa25-N6f79vxX2vKdAVxmi7Dwy5hf34dnRWdXsvIvqw/edit#gid=763219425!"",""A2:K500""),7,0)"),"#N/A")</f>
        <v>#N/A</v>
      </c>
      <c r="I217" s="27" t="str">
        <f ca="1">IFERROR(__xludf.DUMMYFUNCTION("VLOOKUP(A217, IMPORTRANGE(""https://docs.google.com/spreadsheets/d/1Fa25-N6f79vxX2vKdAVxmi7Dwy5hf34dnRWdXsvIvqw/edit#gid=763219425!"",""A2:K500""),8,0)"),"#N/A")</f>
        <v>#N/A</v>
      </c>
      <c r="J217" s="27" t="str">
        <f ca="1">IFERROR(__xludf.DUMMYFUNCTION("VLOOKUP(A217, IMPORTRANGE(""https://docs.google.com/spreadsheets/d/1Fa25-N6f79vxX2vKdAVxmi7Dwy5hf34dnRWdXsvIvqw/edit#gid=763219425!"",""A2:K500""),9,0)"),"#N/A")</f>
        <v>#N/A</v>
      </c>
      <c r="K217" s="27" t="str">
        <f ca="1">IFERROR(__xludf.DUMMYFUNCTION("VLOOKUP(A217, IMPORTRANGE(""https://docs.google.com/spreadsheets/d/1Fa25-N6f79vxX2vKdAVxmi7Dwy5hf34dnRWdXsvIvqw/edit#gid=763219425!"",""A2:K500""),10,0)"),"#N/A")</f>
        <v>#N/A</v>
      </c>
      <c r="L217" s="28" t="e">
        <f t="shared" ca="1" si="1"/>
        <v>#VALUE!</v>
      </c>
      <c r="M217" s="30" t="e">
        <f t="shared" ca="1" si="2"/>
        <v>#VALUE!</v>
      </c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4.25" x14ac:dyDescent="0.2">
      <c r="A218" s="25">
        <f t="shared" si="0"/>
        <v>217</v>
      </c>
      <c r="B218" s="26" t="str">
        <f ca="1">IFERROR(__xludf.DUMMYFUNCTION("VLOOKUP(A218, IMPORTRANGE(""https://docs.google.com/spreadsheets/d/1Fa25-N6f79vxX2vKdAVxmi7Dwy5hf34dnRWdXsvIvqw/edit#gid=763219425!"",""A2:K500""),3,0)"),"#N/A")</f>
        <v>#N/A</v>
      </c>
      <c r="C218" s="12" t="str">
        <f ca="1">IFERROR(__xludf.DUMMYFUNCTION("index(SPLIT(B218, "" ""), 0, 3)"),"#N/A")</f>
        <v>#N/A</v>
      </c>
      <c r="D218" s="13" t="e">
        <f ca="1">VLOOKUP(C218,Names!$C$2:$D$54,2,FALSE)</f>
        <v>#N/A</v>
      </c>
      <c r="E218" s="5" t="str">
        <f ca="1">IFERROR(__xludf.DUMMYFUNCTION("VLOOKUP(A218, IMPORTRANGE(""https://docs.google.com/spreadsheets/d/1Fa25-N6f79vxX2vKdAVxmi7Dwy5hf34dnRWdXsvIvqw/edit#gid=763219425!"",""A2:K500""),4,0)"),"#N/A")</f>
        <v>#N/A</v>
      </c>
      <c r="F218" s="5" t="str">
        <f ca="1">IFERROR(__xludf.DUMMYFUNCTION("VLOOKUP(A218, IMPORTRANGE(""https://docs.google.com/spreadsheets/d/1Fa25-N6f79vxX2vKdAVxmi7Dwy5hf34dnRWdXsvIvqw/edit#gid=763219425!"",""A2:K500""),5,0)"),"#N/A")</f>
        <v>#N/A</v>
      </c>
      <c r="G218" s="5" t="str">
        <f ca="1">IFERROR(__xludf.DUMMYFUNCTION("VLOOKUP(A218, IMPORTRANGE(""https://docs.google.com/spreadsheets/d/1Fa25-N6f79vxX2vKdAVxmi7Dwy5hf34dnRWdXsvIvqw/edit#gid=763219425!"",""A2:K500""),6,0)"),"#N/A")</f>
        <v>#N/A</v>
      </c>
      <c r="H218" s="27" t="str">
        <f ca="1">IFERROR(__xludf.DUMMYFUNCTION("VLOOKUP(A218, IMPORTRANGE(""https://docs.google.com/spreadsheets/d/1Fa25-N6f79vxX2vKdAVxmi7Dwy5hf34dnRWdXsvIvqw/edit#gid=763219425!"",""A2:K500""),7,0)"),"#N/A")</f>
        <v>#N/A</v>
      </c>
      <c r="I218" s="27" t="str">
        <f ca="1">IFERROR(__xludf.DUMMYFUNCTION("VLOOKUP(A218, IMPORTRANGE(""https://docs.google.com/spreadsheets/d/1Fa25-N6f79vxX2vKdAVxmi7Dwy5hf34dnRWdXsvIvqw/edit#gid=763219425!"",""A2:K500""),8,0)"),"#N/A")</f>
        <v>#N/A</v>
      </c>
      <c r="J218" s="27" t="str">
        <f ca="1">IFERROR(__xludf.DUMMYFUNCTION("VLOOKUP(A218, IMPORTRANGE(""https://docs.google.com/spreadsheets/d/1Fa25-N6f79vxX2vKdAVxmi7Dwy5hf34dnRWdXsvIvqw/edit#gid=763219425!"",""A2:K500""),9,0)"),"#N/A")</f>
        <v>#N/A</v>
      </c>
      <c r="K218" s="27" t="str">
        <f ca="1">IFERROR(__xludf.DUMMYFUNCTION("VLOOKUP(A218, IMPORTRANGE(""https://docs.google.com/spreadsheets/d/1Fa25-N6f79vxX2vKdAVxmi7Dwy5hf34dnRWdXsvIvqw/edit#gid=763219425!"",""A2:K500""),10,0)"),"#N/A")</f>
        <v>#N/A</v>
      </c>
      <c r="L218" s="28" t="e">
        <f t="shared" ca="1" si="1"/>
        <v>#VALUE!</v>
      </c>
      <c r="M218" s="30" t="e">
        <f t="shared" ca="1" si="2"/>
        <v>#VALUE!</v>
      </c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4.25" x14ac:dyDescent="0.2">
      <c r="A219" s="25">
        <f t="shared" si="0"/>
        <v>218</v>
      </c>
      <c r="B219" s="26" t="str">
        <f ca="1">IFERROR(__xludf.DUMMYFUNCTION("VLOOKUP(A219, IMPORTRANGE(""https://docs.google.com/spreadsheets/d/1Fa25-N6f79vxX2vKdAVxmi7Dwy5hf34dnRWdXsvIvqw/edit#gid=763219425!"",""A2:K500""),3,0)"),"#N/A")</f>
        <v>#N/A</v>
      </c>
      <c r="C219" s="12" t="str">
        <f ca="1">IFERROR(__xludf.DUMMYFUNCTION("index(SPLIT(B219, "" ""), 0, 3)"),"#N/A")</f>
        <v>#N/A</v>
      </c>
      <c r="D219" s="13" t="e">
        <f ca="1">VLOOKUP(C219,Names!$C$2:$D$54,2,FALSE)</f>
        <v>#N/A</v>
      </c>
      <c r="E219" s="5" t="str">
        <f ca="1">IFERROR(__xludf.DUMMYFUNCTION("VLOOKUP(A219, IMPORTRANGE(""https://docs.google.com/spreadsheets/d/1Fa25-N6f79vxX2vKdAVxmi7Dwy5hf34dnRWdXsvIvqw/edit#gid=763219425!"",""A2:K500""),4,0)"),"#N/A")</f>
        <v>#N/A</v>
      </c>
      <c r="F219" s="5" t="str">
        <f ca="1">IFERROR(__xludf.DUMMYFUNCTION("VLOOKUP(A219, IMPORTRANGE(""https://docs.google.com/spreadsheets/d/1Fa25-N6f79vxX2vKdAVxmi7Dwy5hf34dnRWdXsvIvqw/edit#gid=763219425!"",""A2:K500""),5,0)"),"#N/A")</f>
        <v>#N/A</v>
      </c>
      <c r="G219" s="5" t="str">
        <f ca="1">IFERROR(__xludf.DUMMYFUNCTION("VLOOKUP(A219, IMPORTRANGE(""https://docs.google.com/spreadsheets/d/1Fa25-N6f79vxX2vKdAVxmi7Dwy5hf34dnRWdXsvIvqw/edit#gid=763219425!"",""A2:K500""),6,0)"),"#N/A")</f>
        <v>#N/A</v>
      </c>
      <c r="H219" s="27" t="str">
        <f ca="1">IFERROR(__xludf.DUMMYFUNCTION("VLOOKUP(A219, IMPORTRANGE(""https://docs.google.com/spreadsheets/d/1Fa25-N6f79vxX2vKdAVxmi7Dwy5hf34dnRWdXsvIvqw/edit#gid=763219425!"",""A2:K500""),7,0)"),"#N/A")</f>
        <v>#N/A</v>
      </c>
      <c r="I219" s="27" t="str">
        <f ca="1">IFERROR(__xludf.DUMMYFUNCTION("VLOOKUP(A219, IMPORTRANGE(""https://docs.google.com/spreadsheets/d/1Fa25-N6f79vxX2vKdAVxmi7Dwy5hf34dnRWdXsvIvqw/edit#gid=763219425!"",""A2:K500""),8,0)"),"#N/A")</f>
        <v>#N/A</v>
      </c>
      <c r="J219" s="27" t="str">
        <f ca="1">IFERROR(__xludf.DUMMYFUNCTION("VLOOKUP(A219, IMPORTRANGE(""https://docs.google.com/spreadsheets/d/1Fa25-N6f79vxX2vKdAVxmi7Dwy5hf34dnRWdXsvIvqw/edit#gid=763219425!"",""A2:K500""),9,0)"),"#N/A")</f>
        <v>#N/A</v>
      </c>
      <c r="K219" s="27" t="str">
        <f ca="1">IFERROR(__xludf.DUMMYFUNCTION("VLOOKUP(A219, IMPORTRANGE(""https://docs.google.com/spreadsheets/d/1Fa25-N6f79vxX2vKdAVxmi7Dwy5hf34dnRWdXsvIvqw/edit#gid=763219425!"",""A2:K500""),10,0)"),"#N/A")</f>
        <v>#N/A</v>
      </c>
      <c r="L219" s="28" t="e">
        <f t="shared" ca="1" si="1"/>
        <v>#VALUE!</v>
      </c>
      <c r="M219" s="30" t="e">
        <f t="shared" ca="1" si="2"/>
        <v>#VALUE!</v>
      </c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4.25" x14ac:dyDescent="0.2">
      <c r="A220" s="25">
        <f t="shared" si="0"/>
        <v>219</v>
      </c>
      <c r="B220" s="26" t="str">
        <f ca="1">IFERROR(__xludf.DUMMYFUNCTION("VLOOKUP(A220, IMPORTRANGE(""https://docs.google.com/spreadsheets/d/1Fa25-N6f79vxX2vKdAVxmi7Dwy5hf34dnRWdXsvIvqw/edit#gid=763219425!"",""A2:K500""),3,0)"),"#N/A")</f>
        <v>#N/A</v>
      </c>
      <c r="C220" s="12" t="str">
        <f ca="1">IFERROR(__xludf.DUMMYFUNCTION("index(SPLIT(B220, "" ""), 0, 3)"),"#N/A")</f>
        <v>#N/A</v>
      </c>
      <c r="D220" s="13" t="e">
        <f ca="1">VLOOKUP(C220,Names!$C$2:$D$54,2,FALSE)</f>
        <v>#N/A</v>
      </c>
      <c r="E220" s="5" t="str">
        <f ca="1">IFERROR(__xludf.DUMMYFUNCTION("VLOOKUP(A220, IMPORTRANGE(""https://docs.google.com/spreadsheets/d/1Fa25-N6f79vxX2vKdAVxmi7Dwy5hf34dnRWdXsvIvqw/edit#gid=763219425!"",""A2:K500""),4,0)"),"#N/A")</f>
        <v>#N/A</v>
      </c>
      <c r="F220" s="5" t="str">
        <f ca="1">IFERROR(__xludf.DUMMYFUNCTION("VLOOKUP(A220, IMPORTRANGE(""https://docs.google.com/spreadsheets/d/1Fa25-N6f79vxX2vKdAVxmi7Dwy5hf34dnRWdXsvIvqw/edit#gid=763219425!"",""A2:K500""),5,0)"),"#N/A")</f>
        <v>#N/A</v>
      </c>
      <c r="G220" s="5" t="str">
        <f ca="1">IFERROR(__xludf.DUMMYFUNCTION("VLOOKUP(A220, IMPORTRANGE(""https://docs.google.com/spreadsheets/d/1Fa25-N6f79vxX2vKdAVxmi7Dwy5hf34dnRWdXsvIvqw/edit#gid=763219425!"",""A2:K500""),6,0)"),"#N/A")</f>
        <v>#N/A</v>
      </c>
      <c r="H220" s="27" t="str">
        <f ca="1">IFERROR(__xludf.DUMMYFUNCTION("VLOOKUP(A220, IMPORTRANGE(""https://docs.google.com/spreadsheets/d/1Fa25-N6f79vxX2vKdAVxmi7Dwy5hf34dnRWdXsvIvqw/edit#gid=763219425!"",""A2:K500""),7,0)"),"#N/A")</f>
        <v>#N/A</v>
      </c>
      <c r="I220" s="27" t="str">
        <f ca="1">IFERROR(__xludf.DUMMYFUNCTION("VLOOKUP(A220, IMPORTRANGE(""https://docs.google.com/spreadsheets/d/1Fa25-N6f79vxX2vKdAVxmi7Dwy5hf34dnRWdXsvIvqw/edit#gid=763219425!"",""A2:K500""),8,0)"),"#N/A")</f>
        <v>#N/A</v>
      </c>
      <c r="J220" s="27" t="str">
        <f ca="1">IFERROR(__xludf.DUMMYFUNCTION("VLOOKUP(A220, IMPORTRANGE(""https://docs.google.com/spreadsheets/d/1Fa25-N6f79vxX2vKdAVxmi7Dwy5hf34dnRWdXsvIvqw/edit#gid=763219425!"",""A2:K500""),9,0)"),"#N/A")</f>
        <v>#N/A</v>
      </c>
      <c r="K220" s="27" t="str">
        <f ca="1">IFERROR(__xludf.DUMMYFUNCTION("VLOOKUP(A220, IMPORTRANGE(""https://docs.google.com/spreadsheets/d/1Fa25-N6f79vxX2vKdAVxmi7Dwy5hf34dnRWdXsvIvqw/edit#gid=763219425!"",""A2:K500""),10,0)"),"#N/A")</f>
        <v>#N/A</v>
      </c>
      <c r="L220" s="28" t="e">
        <f t="shared" ca="1" si="1"/>
        <v>#VALUE!</v>
      </c>
      <c r="M220" s="30" t="e">
        <f t="shared" ca="1" si="2"/>
        <v>#VALUE!</v>
      </c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4.25" x14ac:dyDescent="0.2">
      <c r="A221" s="25">
        <f t="shared" si="0"/>
        <v>220</v>
      </c>
      <c r="B221" s="26" t="str">
        <f ca="1">IFERROR(__xludf.DUMMYFUNCTION("VLOOKUP(A221, IMPORTRANGE(""https://docs.google.com/spreadsheets/d/1Fa25-N6f79vxX2vKdAVxmi7Dwy5hf34dnRWdXsvIvqw/edit#gid=763219425!"",""A2:K500""),3,0)"),"#N/A")</f>
        <v>#N/A</v>
      </c>
      <c r="C221" s="12" t="str">
        <f ca="1">IFERROR(__xludf.DUMMYFUNCTION("index(SPLIT(B221, "" ""), 0, 3)"),"#N/A")</f>
        <v>#N/A</v>
      </c>
      <c r="D221" s="13" t="e">
        <f ca="1">VLOOKUP(C221,Names!$C$2:$D$54,2,FALSE)</f>
        <v>#N/A</v>
      </c>
      <c r="E221" s="5" t="str">
        <f ca="1">IFERROR(__xludf.DUMMYFUNCTION("VLOOKUP(A221, IMPORTRANGE(""https://docs.google.com/spreadsheets/d/1Fa25-N6f79vxX2vKdAVxmi7Dwy5hf34dnRWdXsvIvqw/edit#gid=763219425!"",""A2:K500""),4,0)"),"#N/A")</f>
        <v>#N/A</v>
      </c>
      <c r="F221" s="5" t="str">
        <f ca="1">IFERROR(__xludf.DUMMYFUNCTION("VLOOKUP(A221, IMPORTRANGE(""https://docs.google.com/spreadsheets/d/1Fa25-N6f79vxX2vKdAVxmi7Dwy5hf34dnRWdXsvIvqw/edit#gid=763219425!"",""A2:K500""),5,0)"),"#N/A")</f>
        <v>#N/A</v>
      </c>
      <c r="G221" s="5" t="str">
        <f ca="1">IFERROR(__xludf.DUMMYFUNCTION("VLOOKUP(A221, IMPORTRANGE(""https://docs.google.com/spreadsheets/d/1Fa25-N6f79vxX2vKdAVxmi7Dwy5hf34dnRWdXsvIvqw/edit#gid=763219425!"",""A2:K500""),6,0)"),"#N/A")</f>
        <v>#N/A</v>
      </c>
      <c r="H221" s="27" t="str">
        <f ca="1">IFERROR(__xludf.DUMMYFUNCTION("VLOOKUP(A221, IMPORTRANGE(""https://docs.google.com/spreadsheets/d/1Fa25-N6f79vxX2vKdAVxmi7Dwy5hf34dnRWdXsvIvqw/edit#gid=763219425!"",""A2:K500""),7,0)"),"#N/A")</f>
        <v>#N/A</v>
      </c>
      <c r="I221" s="27" t="str">
        <f ca="1">IFERROR(__xludf.DUMMYFUNCTION("VLOOKUP(A221, IMPORTRANGE(""https://docs.google.com/spreadsheets/d/1Fa25-N6f79vxX2vKdAVxmi7Dwy5hf34dnRWdXsvIvqw/edit#gid=763219425!"",""A2:K500""),8,0)"),"#N/A")</f>
        <v>#N/A</v>
      </c>
      <c r="J221" s="27" t="str">
        <f ca="1">IFERROR(__xludf.DUMMYFUNCTION("VLOOKUP(A221, IMPORTRANGE(""https://docs.google.com/spreadsheets/d/1Fa25-N6f79vxX2vKdAVxmi7Dwy5hf34dnRWdXsvIvqw/edit#gid=763219425!"",""A2:K500""),9,0)"),"#N/A")</f>
        <v>#N/A</v>
      </c>
      <c r="K221" s="27" t="str">
        <f ca="1">IFERROR(__xludf.DUMMYFUNCTION("VLOOKUP(A221, IMPORTRANGE(""https://docs.google.com/spreadsheets/d/1Fa25-N6f79vxX2vKdAVxmi7Dwy5hf34dnRWdXsvIvqw/edit#gid=763219425!"",""A2:K500""),10,0)"),"#N/A")</f>
        <v>#N/A</v>
      </c>
      <c r="L221" s="28" t="e">
        <f t="shared" ca="1" si="1"/>
        <v>#VALUE!</v>
      </c>
      <c r="M221" s="30" t="e">
        <f t="shared" ca="1" si="2"/>
        <v>#VALUE!</v>
      </c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4.25" x14ac:dyDescent="0.2">
      <c r="A222" s="25">
        <f t="shared" si="0"/>
        <v>221</v>
      </c>
      <c r="B222" s="26" t="str">
        <f ca="1">IFERROR(__xludf.DUMMYFUNCTION("VLOOKUP(A222, IMPORTRANGE(""https://docs.google.com/spreadsheets/d/1Fa25-N6f79vxX2vKdAVxmi7Dwy5hf34dnRWdXsvIvqw/edit#gid=763219425!"",""A2:K500""),3,0)"),"#N/A")</f>
        <v>#N/A</v>
      </c>
      <c r="C222" s="12" t="str">
        <f ca="1">IFERROR(__xludf.DUMMYFUNCTION("index(SPLIT(B222, "" ""), 0, 3)"),"#N/A")</f>
        <v>#N/A</v>
      </c>
      <c r="D222" s="13" t="e">
        <f ca="1">VLOOKUP(C222,Names!$C$2:$D$54,2,FALSE)</f>
        <v>#N/A</v>
      </c>
      <c r="E222" s="5" t="str">
        <f ca="1">IFERROR(__xludf.DUMMYFUNCTION("VLOOKUP(A222, IMPORTRANGE(""https://docs.google.com/spreadsheets/d/1Fa25-N6f79vxX2vKdAVxmi7Dwy5hf34dnRWdXsvIvqw/edit#gid=763219425!"",""A2:K500""),4,0)"),"#N/A")</f>
        <v>#N/A</v>
      </c>
      <c r="F222" s="5" t="str">
        <f ca="1">IFERROR(__xludf.DUMMYFUNCTION("VLOOKUP(A222, IMPORTRANGE(""https://docs.google.com/spreadsheets/d/1Fa25-N6f79vxX2vKdAVxmi7Dwy5hf34dnRWdXsvIvqw/edit#gid=763219425!"",""A2:K500""),5,0)"),"#N/A")</f>
        <v>#N/A</v>
      </c>
      <c r="G222" s="5" t="str">
        <f ca="1">IFERROR(__xludf.DUMMYFUNCTION("VLOOKUP(A222, IMPORTRANGE(""https://docs.google.com/spreadsheets/d/1Fa25-N6f79vxX2vKdAVxmi7Dwy5hf34dnRWdXsvIvqw/edit#gid=763219425!"",""A2:K500""),6,0)"),"#N/A")</f>
        <v>#N/A</v>
      </c>
      <c r="H222" s="27" t="str">
        <f ca="1">IFERROR(__xludf.DUMMYFUNCTION("VLOOKUP(A222, IMPORTRANGE(""https://docs.google.com/spreadsheets/d/1Fa25-N6f79vxX2vKdAVxmi7Dwy5hf34dnRWdXsvIvqw/edit#gid=763219425!"",""A2:K500""),7,0)"),"#N/A")</f>
        <v>#N/A</v>
      </c>
      <c r="I222" s="27" t="str">
        <f ca="1">IFERROR(__xludf.DUMMYFUNCTION("VLOOKUP(A222, IMPORTRANGE(""https://docs.google.com/spreadsheets/d/1Fa25-N6f79vxX2vKdAVxmi7Dwy5hf34dnRWdXsvIvqw/edit#gid=763219425!"",""A2:K500""),8,0)"),"#N/A")</f>
        <v>#N/A</v>
      </c>
      <c r="J222" s="27" t="str">
        <f ca="1">IFERROR(__xludf.DUMMYFUNCTION("VLOOKUP(A222, IMPORTRANGE(""https://docs.google.com/spreadsheets/d/1Fa25-N6f79vxX2vKdAVxmi7Dwy5hf34dnRWdXsvIvqw/edit#gid=763219425!"",""A2:K500""),9,0)"),"#N/A")</f>
        <v>#N/A</v>
      </c>
      <c r="K222" s="27" t="str">
        <f ca="1">IFERROR(__xludf.DUMMYFUNCTION("VLOOKUP(A222, IMPORTRANGE(""https://docs.google.com/spreadsheets/d/1Fa25-N6f79vxX2vKdAVxmi7Dwy5hf34dnRWdXsvIvqw/edit#gid=763219425!"",""A2:K500""),10,0)"),"#N/A")</f>
        <v>#N/A</v>
      </c>
      <c r="L222" s="28" t="e">
        <f t="shared" ca="1" si="1"/>
        <v>#VALUE!</v>
      </c>
      <c r="M222" s="30" t="e">
        <f t="shared" ca="1" si="2"/>
        <v>#VALUE!</v>
      </c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4.25" x14ac:dyDescent="0.2">
      <c r="A223" s="25">
        <f t="shared" si="0"/>
        <v>222</v>
      </c>
      <c r="B223" s="26" t="str">
        <f ca="1">IFERROR(__xludf.DUMMYFUNCTION("VLOOKUP(A223, IMPORTRANGE(""https://docs.google.com/spreadsheets/d/1Fa25-N6f79vxX2vKdAVxmi7Dwy5hf34dnRWdXsvIvqw/edit#gid=763219425!"",""A2:K500""),3,0)"),"#N/A")</f>
        <v>#N/A</v>
      </c>
      <c r="C223" s="12" t="str">
        <f ca="1">IFERROR(__xludf.DUMMYFUNCTION("index(SPLIT(B223, "" ""), 0, 3)"),"#N/A")</f>
        <v>#N/A</v>
      </c>
      <c r="D223" s="13" t="e">
        <f ca="1">VLOOKUP(C223,Names!$C$2:$D$54,2,FALSE)</f>
        <v>#N/A</v>
      </c>
      <c r="E223" s="5" t="str">
        <f ca="1">IFERROR(__xludf.DUMMYFUNCTION("VLOOKUP(A223, IMPORTRANGE(""https://docs.google.com/spreadsheets/d/1Fa25-N6f79vxX2vKdAVxmi7Dwy5hf34dnRWdXsvIvqw/edit#gid=763219425!"",""A2:K500""),4,0)"),"#N/A")</f>
        <v>#N/A</v>
      </c>
      <c r="F223" s="5" t="str">
        <f ca="1">IFERROR(__xludf.DUMMYFUNCTION("VLOOKUP(A223, IMPORTRANGE(""https://docs.google.com/spreadsheets/d/1Fa25-N6f79vxX2vKdAVxmi7Dwy5hf34dnRWdXsvIvqw/edit#gid=763219425!"",""A2:K500""),5,0)"),"#N/A")</f>
        <v>#N/A</v>
      </c>
      <c r="G223" s="5" t="str">
        <f ca="1">IFERROR(__xludf.DUMMYFUNCTION("VLOOKUP(A223, IMPORTRANGE(""https://docs.google.com/spreadsheets/d/1Fa25-N6f79vxX2vKdAVxmi7Dwy5hf34dnRWdXsvIvqw/edit#gid=763219425!"",""A2:K500""),6,0)"),"#N/A")</f>
        <v>#N/A</v>
      </c>
      <c r="H223" s="27" t="str">
        <f ca="1">IFERROR(__xludf.DUMMYFUNCTION("VLOOKUP(A223, IMPORTRANGE(""https://docs.google.com/spreadsheets/d/1Fa25-N6f79vxX2vKdAVxmi7Dwy5hf34dnRWdXsvIvqw/edit#gid=763219425!"",""A2:K500""),7,0)"),"#N/A")</f>
        <v>#N/A</v>
      </c>
      <c r="I223" s="27" t="str">
        <f ca="1">IFERROR(__xludf.DUMMYFUNCTION("VLOOKUP(A223, IMPORTRANGE(""https://docs.google.com/spreadsheets/d/1Fa25-N6f79vxX2vKdAVxmi7Dwy5hf34dnRWdXsvIvqw/edit#gid=763219425!"",""A2:K500""),8,0)"),"#N/A")</f>
        <v>#N/A</v>
      </c>
      <c r="J223" s="27" t="str">
        <f ca="1">IFERROR(__xludf.DUMMYFUNCTION("VLOOKUP(A223, IMPORTRANGE(""https://docs.google.com/spreadsheets/d/1Fa25-N6f79vxX2vKdAVxmi7Dwy5hf34dnRWdXsvIvqw/edit#gid=763219425!"",""A2:K500""),9,0)"),"#N/A")</f>
        <v>#N/A</v>
      </c>
      <c r="K223" s="27" t="str">
        <f ca="1">IFERROR(__xludf.DUMMYFUNCTION("VLOOKUP(A223, IMPORTRANGE(""https://docs.google.com/spreadsheets/d/1Fa25-N6f79vxX2vKdAVxmi7Dwy5hf34dnRWdXsvIvqw/edit#gid=763219425!"",""A2:K500""),10,0)"),"#N/A")</f>
        <v>#N/A</v>
      </c>
      <c r="L223" s="28" t="e">
        <f t="shared" ca="1" si="1"/>
        <v>#VALUE!</v>
      </c>
      <c r="M223" s="30" t="e">
        <f t="shared" ca="1" si="2"/>
        <v>#VALUE!</v>
      </c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4.25" x14ac:dyDescent="0.2">
      <c r="A224" s="25">
        <f t="shared" si="0"/>
        <v>223</v>
      </c>
      <c r="B224" s="26" t="str">
        <f ca="1">IFERROR(__xludf.DUMMYFUNCTION("VLOOKUP(A224, IMPORTRANGE(""https://docs.google.com/spreadsheets/d/1Fa25-N6f79vxX2vKdAVxmi7Dwy5hf34dnRWdXsvIvqw/edit#gid=763219425!"",""A2:K500""),3,0)"),"#N/A")</f>
        <v>#N/A</v>
      </c>
      <c r="C224" s="12" t="str">
        <f ca="1">IFERROR(__xludf.DUMMYFUNCTION("index(SPLIT(B224, "" ""), 0, 3)"),"#N/A")</f>
        <v>#N/A</v>
      </c>
      <c r="D224" s="13" t="e">
        <f ca="1">VLOOKUP(C224,Names!$C$2:$D$54,2,FALSE)</f>
        <v>#N/A</v>
      </c>
      <c r="E224" s="5" t="str">
        <f ca="1">IFERROR(__xludf.DUMMYFUNCTION("VLOOKUP(A224, IMPORTRANGE(""https://docs.google.com/spreadsheets/d/1Fa25-N6f79vxX2vKdAVxmi7Dwy5hf34dnRWdXsvIvqw/edit#gid=763219425!"",""A2:K500""),4,0)"),"#N/A")</f>
        <v>#N/A</v>
      </c>
      <c r="F224" s="5" t="str">
        <f ca="1">IFERROR(__xludf.DUMMYFUNCTION("VLOOKUP(A224, IMPORTRANGE(""https://docs.google.com/spreadsheets/d/1Fa25-N6f79vxX2vKdAVxmi7Dwy5hf34dnRWdXsvIvqw/edit#gid=763219425!"",""A2:K500""),5,0)"),"#N/A")</f>
        <v>#N/A</v>
      </c>
      <c r="G224" s="5" t="str">
        <f ca="1">IFERROR(__xludf.DUMMYFUNCTION("VLOOKUP(A224, IMPORTRANGE(""https://docs.google.com/spreadsheets/d/1Fa25-N6f79vxX2vKdAVxmi7Dwy5hf34dnRWdXsvIvqw/edit#gid=763219425!"",""A2:K500""),6,0)"),"#N/A")</f>
        <v>#N/A</v>
      </c>
      <c r="H224" s="27" t="str">
        <f ca="1">IFERROR(__xludf.DUMMYFUNCTION("VLOOKUP(A224, IMPORTRANGE(""https://docs.google.com/spreadsheets/d/1Fa25-N6f79vxX2vKdAVxmi7Dwy5hf34dnRWdXsvIvqw/edit#gid=763219425!"",""A2:K500""),7,0)"),"#N/A")</f>
        <v>#N/A</v>
      </c>
      <c r="I224" s="27" t="str">
        <f ca="1">IFERROR(__xludf.DUMMYFUNCTION("VLOOKUP(A224, IMPORTRANGE(""https://docs.google.com/spreadsheets/d/1Fa25-N6f79vxX2vKdAVxmi7Dwy5hf34dnRWdXsvIvqw/edit#gid=763219425!"",""A2:K500""),8,0)"),"#N/A")</f>
        <v>#N/A</v>
      </c>
      <c r="J224" s="27" t="str">
        <f ca="1">IFERROR(__xludf.DUMMYFUNCTION("VLOOKUP(A224, IMPORTRANGE(""https://docs.google.com/spreadsheets/d/1Fa25-N6f79vxX2vKdAVxmi7Dwy5hf34dnRWdXsvIvqw/edit#gid=763219425!"",""A2:K500""),9,0)"),"#N/A")</f>
        <v>#N/A</v>
      </c>
      <c r="K224" s="27" t="str">
        <f ca="1">IFERROR(__xludf.DUMMYFUNCTION("VLOOKUP(A224, IMPORTRANGE(""https://docs.google.com/spreadsheets/d/1Fa25-N6f79vxX2vKdAVxmi7Dwy5hf34dnRWdXsvIvqw/edit#gid=763219425!"",""A2:K500""),10,0)"),"#N/A")</f>
        <v>#N/A</v>
      </c>
      <c r="L224" s="28" t="e">
        <f t="shared" ca="1" si="1"/>
        <v>#VALUE!</v>
      </c>
      <c r="M224" s="30" t="e">
        <f t="shared" ca="1" si="2"/>
        <v>#VALUE!</v>
      </c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4.25" x14ac:dyDescent="0.2">
      <c r="A225" s="25">
        <f t="shared" si="0"/>
        <v>224</v>
      </c>
      <c r="B225" s="26" t="str">
        <f ca="1">IFERROR(__xludf.DUMMYFUNCTION("VLOOKUP(A225, IMPORTRANGE(""https://docs.google.com/spreadsheets/d/1Fa25-N6f79vxX2vKdAVxmi7Dwy5hf34dnRWdXsvIvqw/edit#gid=763219425!"",""A2:K500""),3,0)"),"#N/A")</f>
        <v>#N/A</v>
      </c>
      <c r="C225" s="12" t="str">
        <f ca="1">IFERROR(__xludf.DUMMYFUNCTION("index(SPLIT(B225, "" ""), 0, 3)"),"#N/A")</f>
        <v>#N/A</v>
      </c>
      <c r="D225" s="13" t="e">
        <f ca="1">VLOOKUP(C225,Names!$C$2:$D$54,2,FALSE)</f>
        <v>#N/A</v>
      </c>
      <c r="E225" s="5" t="str">
        <f ca="1">IFERROR(__xludf.DUMMYFUNCTION("VLOOKUP(A225, IMPORTRANGE(""https://docs.google.com/spreadsheets/d/1Fa25-N6f79vxX2vKdAVxmi7Dwy5hf34dnRWdXsvIvqw/edit#gid=763219425!"",""A2:K500""),4,0)"),"#N/A")</f>
        <v>#N/A</v>
      </c>
      <c r="F225" s="5" t="str">
        <f ca="1">IFERROR(__xludf.DUMMYFUNCTION("VLOOKUP(A225, IMPORTRANGE(""https://docs.google.com/spreadsheets/d/1Fa25-N6f79vxX2vKdAVxmi7Dwy5hf34dnRWdXsvIvqw/edit#gid=763219425!"",""A2:K500""),5,0)"),"#N/A")</f>
        <v>#N/A</v>
      </c>
      <c r="G225" s="5" t="str">
        <f ca="1">IFERROR(__xludf.DUMMYFUNCTION("VLOOKUP(A225, IMPORTRANGE(""https://docs.google.com/spreadsheets/d/1Fa25-N6f79vxX2vKdAVxmi7Dwy5hf34dnRWdXsvIvqw/edit#gid=763219425!"",""A2:K500""),6,0)"),"#N/A")</f>
        <v>#N/A</v>
      </c>
      <c r="H225" s="27" t="str">
        <f ca="1">IFERROR(__xludf.DUMMYFUNCTION("VLOOKUP(A225, IMPORTRANGE(""https://docs.google.com/spreadsheets/d/1Fa25-N6f79vxX2vKdAVxmi7Dwy5hf34dnRWdXsvIvqw/edit#gid=763219425!"",""A2:K500""),7,0)"),"#N/A")</f>
        <v>#N/A</v>
      </c>
      <c r="I225" s="27" t="str">
        <f ca="1">IFERROR(__xludf.DUMMYFUNCTION("VLOOKUP(A225, IMPORTRANGE(""https://docs.google.com/spreadsheets/d/1Fa25-N6f79vxX2vKdAVxmi7Dwy5hf34dnRWdXsvIvqw/edit#gid=763219425!"",""A2:K500""),8,0)"),"#N/A")</f>
        <v>#N/A</v>
      </c>
      <c r="J225" s="27" t="str">
        <f ca="1">IFERROR(__xludf.DUMMYFUNCTION("VLOOKUP(A225, IMPORTRANGE(""https://docs.google.com/spreadsheets/d/1Fa25-N6f79vxX2vKdAVxmi7Dwy5hf34dnRWdXsvIvqw/edit#gid=763219425!"",""A2:K500""),9,0)"),"#N/A")</f>
        <v>#N/A</v>
      </c>
      <c r="K225" s="27" t="str">
        <f ca="1">IFERROR(__xludf.DUMMYFUNCTION("VLOOKUP(A225, IMPORTRANGE(""https://docs.google.com/spreadsheets/d/1Fa25-N6f79vxX2vKdAVxmi7Dwy5hf34dnRWdXsvIvqw/edit#gid=763219425!"",""A2:K500""),10,0)"),"#N/A")</f>
        <v>#N/A</v>
      </c>
      <c r="L225" s="28" t="e">
        <f t="shared" ca="1" si="1"/>
        <v>#VALUE!</v>
      </c>
      <c r="M225" s="30" t="e">
        <f t="shared" ca="1" si="2"/>
        <v>#VALUE!</v>
      </c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4.25" x14ac:dyDescent="0.2">
      <c r="A226" s="25">
        <f t="shared" si="0"/>
        <v>225</v>
      </c>
      <c r="B226" s="26" t="str">
        <f ca="1">IFERROR(__xludf.DUMMYFUNCTION("VLOOKUP(A226, IMPORTRANGE(""https://docs.google.com/spreadsheets/d/1Fa25-N6f79vxX2vKdAVxmi7Dwy5hf34dnRWdXsvIvqw/edit#gid=763219425!"",""A2:K500""),3,0)"),"#N/A")</f>
        <v>#N/A</v>
      </c>
      <c r="C226" s="12" t="str">
        <f ca="1">IFERROR(__xludf.DUMMYFUNCTION("index(SPLIT(B226, "" ""), 0, 3)"),"#N/A")</f>
        <v>#N/A</v>
      </c>
      <c r="D226" s="13" t="e">
        <f ca="1">VLOOKUP(C226,Names!$C$2:$D$54,2,FALSE)</f>
        <v>#N/A</v>
      </c>
      <c r="E226" s="5" t="str">
        <f ca="1">IFERROR(__xludf.DUMMYFUNCTION("VLOOKUP(A226, IMPORTRANGE(""https://docs.google.com/spreadsheets/d/1Fa25-N6f79vxX2vKdAVxmi7Dwy5hf34dnRWdXsvIvqw/edit#gid=763219425!"",""A2:K500""),4,0)"),"#N/A")</f>
        <v>#N/A</v>
      </c>
      <c r="F226" s="5" t="str">
        <f ca="1">IFERROR(__xludf.DUMMYFUNCTION("VLOOKUP(A226, IMPORTRANGE(""https://docs.google.com/spreadsheets/d/1Fa25-N6f79vxX2vKdAVxmi7Dwy5hf34dnRWdXsvIvqw/edit#gid=763219425!"",""A2:K500""),5,0)"),"#N/A")</f>
        <v>#N/A</v>
      </c>
      <c r="G226" s="5" t="str">
        <f ca="1">IFERROR(__xludf.DUMMYFUNCTION("VLOOKUP(A226, IMPORTRANGE(""https://docs.google.com/spreadsheets/d/1Fa25-N6f79vxX2vKdAVxmi7Dwy5hf34dnRWdXsvIvqw/edit#gid=763219425!"",""A2:K500""),6,0)"),"#N/A")</f>
        <v>#N/A</v>
      </c>
      <c r="H226" s="27" t="str">
        <f ca="1">IFERROR(__xludf.DUMMYFUNCTION("VLOOKUP(A226, IMPORTRANGE(""https://docs.google.com/spreadsheets/d/1Fa25-N6f79vxX2vKdAVxmi7Dwy5hf34dnRWdXsvIvqw/edit#gid=763219425!"",""A2:K500""),7,0)"),"#N/A")</f>
        <v>#N/A</v>
      </c>
      <c r="I226" s="27" t="str">
        <f ca="1">IFERROR(__xludf.DUMMYFUNCTION("VLOOKUP(A226, IMPORTRANGE(""https://docs.google.com/spreadsheets/d/1Fa25-N6f79vxX2vKdAVxmi7Dwy5hf34dnRWdXsvIvqw/edit#gid=763219425!"",""A2:K500""),8,0)"),"#N/A")</f>
        <v>#N/A</v>
      </c>
      <c r="J226" s="27" t="str">
        <f ca="1">IFERROR(__xludf.DUMMYFUNCTION("VLOOKUP(A226, IMPORTRANGE(""https://docs.google.com/spreadsheets/d/1Fa25-N6f79vxX2vKdAVxmi7Dwy5hf34dnRWdXsvIvqw/edit#gid=763219425!"",""A2:K500""),9,0)"),"#N/A")</f>
        <v>#N/A</v>
      </c>
      <c r="K226" s="27" t="str">
        <f ca="1">IFERROR(__xludf.DUMMYFUNCTION("VLOOKUP(A226, IMPORTRANGE(""https://docs.google.com/spreadsheets/d/1Fa25-N6f79vxX2vKdAVxmi7Dwy5hf34dnRWdXsvIvqw/edit#gid=763219425!"",""A2:K500""),10,0)"),"#N/A")</f>
        <v>#N/A</v>
      </c>
      <c r="L226" s="28" t="e">
        <f t="shared" ca="1" si="1"/>
        <v>#VALUE!</v>
      </c>
      <c r="M226" s="30" t="e">
        <f t="shared" ca="1" si="2"/>
        <v>#VALUE!</v>
      </c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4.25" x14ac:dyDescent="0.2">
      <c r="A227" s="25">
        <f t="shared" si="0"/>
        <v>226</v>
      </c>
      <c r="B227" s="26" t="str">
        <f ca="1">IFERROR(__xludf.DUMMYFUNCTION("VLOOKUP(A227, IMPORTRANGE(""https://docs.google.com/spreadsheets/d/1Fa25-N6f79vxX2vKdAVxmi7Dwy5hf34dnRWdXsvIvqw/edit#gid=763219425!"",""A2:K500""),3,0)"),"#N/A")</f>
        <v>#N/A</v>
      </c>
      <c r="C227" s="12" t="str">
        <f ca="1">IFERROR(__xludf.DUMMYFUNCTION("index(SPLIT(B227, "" ""), 0, 3)"),"#N/A")</f>
        <v>#N/A</v>
      </c>
      <c r="D227" s="13" t="e">
        <f ca="1">VLOOKUP(C227,Names!$C$2:$D$54,2,FALSE)</f>
        <v>#N/A</v>
      </c>
      <c r="E227" s="5" t="str">
        <f ca="1">IFERROR(__xludf.DUMMYFUNCTION("VLOOKUP(A227, IMPORTRANGE(""https://docs.google.com/spreadsheets/d/1Fa25-N6f79vxX2vKdAVxmi7Dwy5hf34dnRWdXsvIvqw/edit#gid=763219425!"",""A2:K500""),4,0)"),"#N/A")</f>
        <v>#N/A</v>
      </c>
      <c r="F227" s="5" t="str">
        <f ca="1">IFERROR(__xludf.DUMMYFUNCTION("VLOOKUP(A227, IMPORTRANGE(""https://docs.google.com/spreadsheets/d/1Fa25-N6f79vxX2vKdAVxmi7Dwy5hf34dnRWdXsvIvqw/edit#gid=763219425!"",""A2:K500""),5,0)"),"#N/A")</f>
        <v>#N/A</v>
      </c>
      <c r="G227" s="5" t="str">
        <f ca="1">IFERROR(__xludf.DUMMYFUNCTION("VLOOKUP(A227, IMPORTRANGE(""https://docs.google.com/spreadsheets/d/1Fa25-N6f79vxX2vKdAVxmi7Dwy5hf34dnRWdXsvIvqw/edit#gid=763219425!"",""A2:K500""),6,0)"),"#N/A")</f>
        <v>#N/A</v>
      </c>
      <c r="H227" s="27" t="str">
        <f ca="1">IFERROR(__xludf.DUMMYFUNCTION("VLOOKUP(A227, IMPORTRANGE(""https://docs.google.com/spreadsheets/d/1Fa25-N6f79vxX2vKdAVxmi7Dwy5hf34dnRWdXsvIvqw/edit#gid=763219425!"",""A2:K500""),7,0)"),"#N/A")</f>
        <v>#N/A</v>
      </c>
      <c r="I227" s="27" t="str">
        <f ca="1">IFERROR(__xludf.DUMMYFUNCTION("VLOOKUP(A227, IMPORTRANGE(""https://docs.google.com/spreadsheets/d/1Fa25-N6f79vxX2vKdAVxmi7Dwy5hf34dnRWdXsvIvqw/edit#gid=763219425!"",""A2:K500""),8,0)"),"#N/A")</f>
        <v>#N/A</v>
      </c>
      <c r="J227" s="27" t="str">
        <f ca="1">IFERROR(__xludf.DUMMYFUNCTION("VLOOKUP(A227, IMPORTRANGE(""https://docs.google.com/spreadsheets/d/1Fa25-N6f79vxX2vKdAVxmi7Dwy5hf34dnRWdXsvIvqw/edit#gid=763219425!"",""A2:K500""),9,0)"),"#N/A")</f>
        <v>#N/A</v>
      </c>
      <c r="K227" s="27" t="str">
        <f ca="1">IFERROR(__xludf.DUMMYFUNCTION("VLOOKUP(A227, IMPORTRANGE(""https://docs.google.com/spreadsheets/d/1Fa25-N6f79vxX2vKdAVxmi7Dwy5hf34dnRWdXsvIvqw/edit#gid=763219425!"",""A2:K500""),10,0)"),"#N/A")</f>
        <v>#N/A</v>
      </c>
      <c r="L227" s="28" t="e">
        <f t="shared" ca="1" si="1"/>
        <v>#VALUE!</v>
      </c>
      <c r="M227" s="30" t="e">
        <f t="shared" ca="1" si="2"/>
        <v>#VALUE!</v>
      </c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4.25" x14ac:dyDescent="0.2">
      <c r="A228" s="25">
        <f t="shared" si="0"/>
        <v>227</v>
      </c>
      <c r="B228" s="26" t="str">
        <f ca="1">IFERROR(__xludf.DUMMYFUNCTION("VLOOKUP(A228, IMPORTRANGE(""https://docs.google.com/spreadsheets/d/1Fa25-N6f79vxX2vKdAVxmi7Dwy5hf34dnRWdXsvIvqw/edit#gid=763219425!"",""A2:K500""),3,0)"),"#N/A")</f>
        <v>#N/A</v>
      </c>
      <c r="C228" s="12" t="str">
        <f ca="1">IFERROR(__xludf.DUMMYFUNCTION("index(SPLIT(B228, "" ""), 0, 3)"),"#N/A")</f>
        <v>#N/A</v>
      </c>
      <c r="D228" s="13" t="e">
        <f ca="1">VLOOKUP(C228,Names!$C$2:$D$54,2,FALSE)</f>
        <v>#N/A</v>
      </c>
      <c r="E228" s="5" t="str">
        <f ca="1">IFERROR(__xludf.DUMMYFUNCTION("VLOOKUP(A228, IMPORTRANGE(""https://docs.google.com/spreadsheets/d/1Fa25-N6f79vxX2vKdAVxmi7Dwy5hf34dnRWdXsvIvqw/edit#gid=763219425!"",""A2:K500""),4,0)"),"#N/A")</f>
        <v>#N/A</v>
      </c>
      <c r="F228" s="5" t="str">
        <f ca="1">IFERROR(__xludf.DUMMYFUNCTION("VLOOKUP(A228, IMPORTRANGE(""https://docs.google.com/spreadsheets/d/1Fa25-N6f79vxX2vKdAVxmi7Dwy5hf34dnRWdXsvIvqw/edit#gid=763219425!"",""A2:K500""),5,0)"),"#N/A")</f>
        <v>#N/A</v>
      </c>
      <c r="G228" s="5" t="str">
        <f ca="1">IFERROR(__xludf.DUMMYFUNCTION("VLOOKUP(A228, IMPORTRANGE(""https://docs.google.com/spreadsheets/d/1Fa25-N6f79vxX2vKdAVxmi7Dwy5hf34dnRWdXsvIvqw/edit#gid=763219425!"",""A2:K500""),6,0)"),"#N/A")</f>
        <v>#N/A</v>
      </c>
      <c r="H228" s="27" t="str">
        <f ca="1">IFERROR(__xludf.DUMMYFUNCTION("VLOOKUP(A228, IMPORTRANGE(""https://docs.google.com/spreadsheets/d/1Fa25-N6f79vxX2vKdAVxmi7Dwy5hf34dnRWdXsvIvqw/edit#gid=763219425!"",""A2:K500""),7,0)"),"#N/A")</f>
        <v>#N/A</v>
      </c>
      <c r="I228" s="27" t="str">
        <f ca="1">IFERROR(__xludf.DUMMYFUNCTION("VLOOKUP(A228, IMPORTRANGE(""https://docs.google.com/spreadsheets/d/1Fa25-N6f79vxX2vKdAVxmi7Dwy5hf34dnRWdXsvIvqw/edit#gid=763219425!"",""A2:K500""),8,0)"),"#N/A")</f>
        <v>#N/A</v>
      </c>
      <c r="J228" s="27" t="str">
        <f ca="1">IFERROR(__xludf.DUMMYFUNCTION("VLOOKUP(A228, IMPORTRANGE(""https://docs.google.com/spreadsheets/d/1Fa25-N6f79vxX2vKdAVxmi7Dwy5hf34dnRWdXsvIvqw/edit#gid=763219425!"",""A2:K500""),9,0)"),"#N/A")</f>
        <v>#N/A</v>
      </c>
      <c r="K228" s="27" t="str">
        <f ca="1">IFERROR(__xludf.DUMMYFUNCTION("VLOOKUP(A228, IMPORTRANGE(""https://docs.google.com/spreadsheets/d/1Fa25-N6f79vxX2vKdAVxmi7Dwy5hf34dnRWdXsvIvqw/edit#gid=763219425!"",""A2:K500""),10,0)"),"#N/A")</f>
        <v>#N/A</v>
      </c>
      <c r="L228" s="28" t="e">
        <f t="shared" ca="1" si="1"/>
        <v>#VALUE!</v>
      </c>
      <c r="M228" s="30" t="e">
        <f t="shared" ca="1" si="2"/>
        <v>#VALUE!</v>
      </c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4.25" x14ac:dyDescent="0.2">
      <c r="A229" s="25">
        <f t="shared" si="0"/>
        <v>228</v>
      </c>
      <c r="B229" s="26" t="str">
        <f ca="1">IFERROR(__xludf.DUMMYFUNCTION("VLOOKUP(A229, IMPORTRANGE(""https://docs.google.com/spreadsheets/d/1Fa25-N6f79vxX2vKdAVxmi7Dwy5hf34dnRWdXsvIvqw/edit#gid=763219425!"",""A2:K500""),3,0)"),"#N/A")</f>
        <v>#N/A</v>
      </c>
      <c r="C229" s="12" t="str">
        <f ca="1">IFERROR(__xludf.DUMMYFUNCTION("index(SPLIT(B229, "" ""), 0, 3)"),"#N/A")</f>
        <v>#N/A</v>
      </c>
      <c r="D229" s="13" t="e">
        <f ca="1">VLOOKUP(C229,Names!$C$2:$D$54,2,FALSE)</f>
        <v>#N/A</v>
      </c>
      <c r="E229" s="5" t="str">
        <f ca="1">IFERROR(__xludf.DUMMYFUNCTION("VLOOKUP(A229, IMPORTRANGE(""https://docs.google.com/spreadsheets/d/1Fa25-N6f79vxX2vKdAVxmi7Dwy5hf34dnRWdXsvIvqw/edit#gid=763219425!"",""A2:K500""),4,0)"),"#N/A")</f>
        <v>#N/A</v>
      </c>
      <c r="F229" s="5" t="str">
        <f ca="1">IFERROR(__xludf.DUMMYFUNCTION("VLOOKUP(A229, IMPORTRANGE(""https://docs.google.com/spreadsheets/d/1Fa25-N6f79vxX2vKdAVxmi7Dwy5hf34dnRWdXsvIvqw/edit#gid=763219425!"",""A2:K500""),5,0)"),"#N/A")</f>
        <v>#N/A</v>
      </c>
      <c r="G229" s="5" t="str">
        <f ca="1">IFERROR(__xludf.DUMMYFUNCTION("VLOOKUP(A229, IMPORTRANGE(""https://docs.google.com/spreadsheets/d/1Fa25-N6f79vxX2vKdAVxmi7Dwy5hf34dnRWdXsvIvqw/edit#gid=763219425!"",""A2:K500""),6,0)"),"#N/A")</f>
        <v>#N/A</v>
      </c>
      <c r="H229" s="27" t="str">
        <f ca="1">IFERROR(__xludf.DUMMYFUNCTION("VLOOKUP(A229, IMPORTRANGE(""https://docs.google.com/spreadsheets/d/1Fa25-N6f79vxX2vKdAVxmi7Dwy5hf34dnRWdXsvIvqw/edit#gid=763219425!"",""A2:K500""),7,0)"),"#N/A")</f>
        <v>#N/A</v>
      </c>
      <c r="I229" s="27" t="str">
        <f ca="1">IFERROR(__xludf.DUMMYFUNCTION("VLOOKUP(A229, IMPORTRANGE(""https://docs.google.com/spreadsheets/d/1Fa25-N6f79vxX2vKdAVxmi7Dwy5hf34dnRWdXsvIvqw/edit#gid=763219425!"",""A2:K500""),8,0)"),"#N/A")</f>
        <v>#N/A</v>
      </c>
      <c r="J229" s="27" t="str">
        <f ca="1">IFERROR(__xludf.DUMMYFUNCTION("VLOOKUP(A229, IMPORTRANGE(""https://docs.google.com/spreadsheets/d/1Fa25-N6f79vxX2vKdAVxmi7Dwy5hf34dnRWdXsvIvqw/edit#gid=763219425!"",""A2:K500""),9,0)"),"#N/A")</f>
        <v>#N/A</v>
      </c>
      <c r="K229" s="27" t="str">
        <f ca="1">IFERROR(__xludf.DUMMYFUNCTION("VLOOKUP(A229, IMPORTRANGE(""https://docs.google.com/spreadsheets/d/1Fa25-N6f79vxX2vKdAVxmi7Dwy5hf34dnRWdXsvIvqw/edit#gid=763219425!"",""A2:K500""),10,0)"),"#N/A")</f>
        <v>#N/A</v>
      </c>
      <c r="L229" s="28" t="e">
        <f t="shared" ca="1" si="1"/>
        <v>#VALUE!</v>
      </c>
      <c r="M229" s="30" t="e">
        <f t="shared" ca="1" si="2"/>
        <v>#VALUE!</v>
      </c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4.25" x14ac:dyDescent="0.2">
      <c r="A230" s="25">
        <f t="shared" si="0"/>
        <v>229</v>
      </c>
      <c r="B230" s="26" t="str">
        <f ca="1">IFERROR(__xludf.DUMMYFUNCTION("VLOOKUP(A230, IMPORTRANGE(""https://docs.google.com/spreadsheets/d/1Fa25-N6f79vxX2vKdAVxmi7Dwy5hf34dnRWdXsvIvqw/edit#gid=763219425!"",""A2:K500""),3,0)"),"#N/A")</f>
        <v>#N/A</v>
      </c>
      <c r="C230" s="12" t="str">
        <f ca="1">IFERROR(__xludf.DUMMYFUNCTION("index(SPLIT(B230, "" ""), 0, 3)"),"#N/A")</f>
        <v>#N/A</v>
      </c>
      <c r="D230" s="13" t="e">
        <f ca="1">VLOOKUP(C230,Names!$C$2:$D$54,2,FALSE)</f>
        <v>#N/A</v>
      </c>
      <c r="E230" s="5" t="str">
        <f ca="1">IFERROR(__xludf.DUMMYFUNCTION("VLOOKUP(A230, IMPORTRANGE(""https://docs.google.com/spreadsheets/d/1Fa25-N6f79vxX2vKdAVxmi7Dwy5hf34dnRWdXsvIvqw/edit#gid=763219425!"",""A2:K500""),4,0)"),"#N/A")</f>
        <v>#N/A</v>
      </c>
      <c r="F230" s="5" t="str">
        <f ca="1">IFERROR(__xludf.DUMMYFUNCTION("VLOOKUP(A230, IMPORTRANGE(""https://docs.google.com/spreadsheets/d/1Fa25-N6f79vxX2vKdAVxmi7Dwy5hf34dnRWdXsvIvqw/edit#gid=763219425!"",""A2:K500""),5,0)"),"#N/A")</f>
        <v>#N/A</v>
      </c>
      <c r="G230" s="5" t="str">
        <f ca="1">IFERROR(__xludf.DUMMYFUNCTION("VLOOKUP(A230, IMPORTRANGE(""https://docs.google.com/spreadsheets/d/1Fa25-N6f79vxX2vKdAVxmi7Dwy5hf34dnRWdXsvIvqw/edit#gid=763219425!"",""A2:K500""),6,0)"),"#N/A")</f>
        <v>#N/A</v>
      </c>
      <c r="H230" s="27" t="str">
        <f ca="1">IFERROR(__xludf.DUMMYFUNCTION("VLOOKUP(A230, IMPORTRANGE(""https://docs.google.com/spreadsheets/d/1Fa25-N6f79vxX2vKdAVxmi7Dwy5hf34dnRWdXsvIvqw/edit#gid=763219425!"",""A2:K500""),7,0)"),"#N/A")</f>
        <v>#N/A</v>
      </c>
      <c r="I230" s="27" t="str">
        <f ca="1">IFERROR(__xludf.DUMMYFUNCTION("VLOOKUP(A230, IMPORTRANGE(""https://docs.google.com/spreadsheets/d/1Fa25-N6f79vxX2vKdAVxmi7Dwy5hf34dnRWdXsvIvqw/edit#gid=763219425!"",""A2:K500""),8,0)"),"#N/A")</f>
        <v>#N/A</v>
      </c>
      <c r="J230" s="27" t="str">
        <f ca="1">IFERROR(__xludf.DUMMYFUNCTION("VLOOKUP(A230, IMPORTRANGE(""https://docs.google.com/spreadsheets/d/1Fa25-N6f79vxX2vKdAVxmi7Dwy5hf34dnRWdXsvIvqw/edit#gid=763219425!"",""A2:K500""),9,0)"),"#N/A")</f>
        <v>#N/A</v>
      </c>
      <c r="K230" s="27" t="str">
        <f ca="1">IFERROR(__xludf.DUMMYFUNCTION("VLOOKUP(A230, IMPORTRANGE(""https://docs.google.com/spreadsheets/d/1Fa25-N6f79vxX2vKdAVxmi7Dwy5hf34dnRWdXsvIvqw/edit#gid=763219425!"",""A2:K500""),10,0)"),"#N/A")</f>
        <v>#N/A</v>
      </c>
      <c r="L230" s="28" t="e">
        <f t="shared" ca="1" si="1"/>
        <v>#VALUE!</v>
      </c>
      <c r="M230" s="30" t="e">
        <f t="shared" ca="1" si="2"/>
        <v>#VALUE!</v>
      </c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4.25" x14ac:dyDescent="0.2">
      <c r="A231" s="25">
        <f t="shared" si="0"/>
        <v>230</v>
      </c>
      <c r="B231" s="26" t="str">
        <f ca="1">IFERROR(__xludf.DUMMYFUNCTION("VLOOKUP(A231, IMPORTRANGE(""https://docs.google.com/spreadsheets/d/1Fa25-N6f79vxX2vKdAVxmi7Dwy5hf34dnRWdXsvIvqw/edit#gid=763219425!"",""A2:K500""),3,0)"),"#N/A")</f>
        <v>#N/A</v>
      </c>
      <c r="C231" s="12" t="str">
        <f ca="1">IFERROR(__xludf.DUMMYFUNCTION("index(SPLIT(B231, "" ""), 0, 3)"),"#N/A")</f>
        <v>#N/A</v>
      </c>
      <c r="D231" s="13" t="e">
        <f ca="1">VLOOKUP(C231,Names!$C$2:$D$54,2,FALSE)</f>
        <v>#N/A</v>
      </c>
      <c r="E231" s="5" t="str">
        <f ca="1">IFERROR(__xludf.DUMMYFUNCTION("VLOOKUP(A231, IMPORTRANGE(""https://docs.google.com/spreadsheets/d/1Fa25-N6f79vxX2vKdAVxmi7Dwy5hf34dnRWdXsvIvqw/edit#gid=763219425!"",""A2:K500""),4,0)"),"#N/A")</f>
        <v>#N/A</v>
      </c>
      <c r="F231" s="5" t="str">
        <f ca="1">IFERROR(__xludf.DUMMYFUNCTION("VLOOKUP(A231, IMPORTRANGE(""https://docs.google.com/spreadsheets/d/1Fa25-N6f79vxX2vKdAVxmi7Dwy5hf34dnRWdXsvIvqw/edit#gid=763219425!"",""A2:K500""),5,0)"),"#N/A")</f>
        <v>#N/A</v>
      </c>
      <c r="G231" s="5" t="str">
        <f ca="1">IFERROR(__xludf.DUMMYFUNCTION("VLOOKUP(A231, IMPORTRANGE(""https://docs.google.com/spreadsheets/d/1Fa25-N6f79vxX2vKdAVxmi7Dwy5hf34dnRWdXsvIvqw/edit#gid=763219425!"",""A2:K500""),6,0)"),"#N/A")</f>
        <v>#N/A</v>
      </c>
      <c r="H231" s="27" t="str">
        <f ca="1">IFERROR(__xludf.DUMMYFUNCTION("VLOOKUP(A231, IMPORTRANGE(""https://docs.google.com/spreadsheets/d/1Fa25-N6f79vxX2vKdAVxmi7Dwy5hf34dnRWdXsvIvqw/edit#gid=763219425!"",""A2:K500""),7,0)"),"#N/A")</f>
        <v>#N/A</v>
      </c>
      <c r="I231" s="27" t="str">
        <f ca="1">IFERROR(__xludf.DUMMYFUNCTION("VLOOKUP(A231, IMPORTRANGE(""https://docs.google.com/spreadsheets/d/1Fa25-N6f79vxX2vKdAVxmi7Dwy5hf34dnRWdXsvIvqw/edit#gid=763219425!"",""A2:K500""),8,0)"),"#N/A")</f>
        <v>#N/A</v>
      </c>
      <c r="J231" s="27" t="str">
        <f ca="1">IFERROR(__xludf.DUMMYFUNCTION("VLOOKUP(A231, IMPORTRANGE(""https://docs.google.com/spreadsheets/d/1Fa25-N6f79vxX2vKdAVxmi7Dwy5hf34dnRWdXsvIvqw/edit#gid=763219425!"",""A2:K500""),9,0)"),"#N/A")</f>
        <v>#N/A</v>
      </c>
      <c r="K231" s="27" t="str">
        <f ca="1">IFERROR(__xludf.DUMMYFUNCTION("VLOOKUP(A231, IMPORTRANGE(""https://docs.google.com/spreadsheets/d/1Fa25-N6f79vxX2vKdAVxmi7Dwy5hf34dnRWdXsvIvqw/edit#gid=763219425!"",""A2:K500""),10,0)"),"#N/A")</f>
        <v>#N/A</v>
      </c>
      <c r="L231" s="28" t="e">
        <f t="shared" ca="1" si="1"/>
        <v>#VALUE!</v>
      </c>
      <c r="M231" s="30" t="e">
        <f t="shared" ca="1" si="2"/>
        <v>#VALUE!</v>
      </c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4.25" x14ac:dyDescent="0.2">
      <c r="A232" s="25">
        <f t="shared" si="0"/>
        <v>231</v>
      </c>
      <c r="B232" s="26" t="str">
        <f ca="1">IFERROR(__xludf.DUMMYFUNCTION("VLOOKUP(A232, IMPORTRANGE(""https://docs.google.com/spreadsheets/d/1Fa25-N6f79vxX2vKdAVxmi7Dwy5hf34dnRWdXsvIvqw/edit#gid=763219425!"",""A2:K500""),3,0)"),"#N/A")</f>
        <v>#N/A</v>
      </c>
      <c r="C232" s="12" t="str">
        <f ca="1">IFERROR(__xludf.DUMMYFUNCTION("index(SPLIT(B232, "" ""), 0, 3)"),"#N/A")</f>
        <v>#N/A</v>
      </c>
      <c r="D232" s="13" t="e">
        <f ca="1">VLOOKUP(C232,Names!$C$2:$D$54,2,FALSE)</f>
        <v>#N/A</v>
      </c>
      <c r="E232" s="5" t="str">
        <f ca="1">IFERROR(__xludf.DUMMYFUNCTION("VLOOKUP(A232, IMPORTRANGE(""https://docs.google.com/spreadsheets/d/1Fa25-N6f79vxX2vKdAVxmi7Dwy5hf34dnRWdXsvIvqw/edit#gid=763219425!"",""A2:K500""),4,0)"),"#N/A")</f>
        <v>#N/A</v>
      </c>
      <c r="F232" s="5" t="str">
        <f ca="1">IFERROR(__xludf.DUMMYFUNCTION("VLOOKUP(A232, IMPORTRANGE(""https://docs.google.com/spreadsheets/d/1Fa25-N6f79vxX2vKdAVxmi7Dwy5hf34dnRWdXsvIvqw/edit#gid=763219425!"",""A2:K500""),5,0)"),"#N/A")</f>
        <v>#N/A</v>
      </c>
      <c r="G232" s="5" t="str">
        <f ca="1">IFERROR(__xludf.DUMMYFUNCTION("VLOOKUP(A232, IMPORTRANGE(""https://docs.google.com/spreadsheets/d/1Fa25-N6f79vxX2vKdAVxmi7Dwy5hf34dnRWdXsvIvqw/edit#gid=763219425!"",""A2:K500""),6,0)"),"#N/A")</f>
        <v>#N/A</v>
      </c>
      <c r="H232" s="27" t="str">
        <f ca="1">IFERROR(__xludf.DUMMYFUNCTION("VLOOKUP(A232, IMPORTRANGE(""https://docs.google.com/spreadsheets/d/1Fa25-N6f79vxX2vKdAVxmi7Dwy5hf34dnRWdXsvIvqw/edit#gid=763219425!"",""A2:K500""),7,0)"),"#N/A")</f>
        <v>#N/A</v>
      </c>
      <c r="I232" s="27" t="str">
        <f ca="1">IFERROR(__xludf.DUMMYFUNCTION("VLOOKUP(A232, IMPORTRANGE(""https://docs.google.com/spreadsheets/d/1Fa25-N6f79vxX2vKdAVxmi7Dwy5hf34dnRWdXsvIvqw/edit#gid=763219425!"",""A2:K500""),8,0)"),"#N/A")</f>
        <v>#N/A</v>
      </c>
      <c r="J232" s="27" t="str">
        <f ca="1">IFERROR(__xludf.DUMMYFUNCTION("VLOOKUP(A232, IMPORTRANGE(""https://docs.google.com/spreadsheets/d/1Fa25-N6f79vxX2vKdAVxmi7Dwy5hf34dnRWdXsvIvqw/edit#gid=763219425!"",""A2:K500""),9,0)"),"#N/A")</f>
        <v>#N/A</v>
      </c>
      <c r="K232" s="27" t="str">
        <f ca="1">IFERROR(__xludf.DUMMYFUNCTION("VLOOKUP(A232, IMPORTRANGE(""https://docs.google.com/spreadsheets/d/1Fa25-N6f79vxX2vKdAVxmi7Dwy5hf34dnRWdXsvIvqw/edit#gid=763219425!"",""A2:K500""),10,0)"),"#N/A")</f>
        <v>#N/A</v>
      </c>
      <c r="L232" s="28" t="e">
        <f t="shared" ca="1" si="1"/>
        <v>#VALUE!</v>
      </c>
      <c r="M232" s="30" t="e">
        <f t="shared" ca="1" si="2"/>
        <v>#VALUE!</v>
      </c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4.25" x14ac:dyDescent="0.2">
      <c r="A233" s="25">
        <f t="shared" si="0"/>
        <v>232</v>
      </c>
      <c r="B233" s="26" t="str">
        <f ca="1">IFERROR(__xludf.DUMMYFUNCTION("VLOOKUP(A233, IMPORTRANGE(""https://docs.google.com/spreadsheets/d/1Fa25-N6f79vxX2vKdAVxmi7Dwy5hf34dnRWdXsvIvqw/edit#gid=763219425!"",""A2:K500""),3,0)"),"#N/A")</f>
        <v>#N/A</v>
      </c>
      <c r="C233" s="12" t="str">
        <f ca="1">IFERROR(__xludf.DUMMYFUNCTION("index(SPLIT(B233, "" ""), 0, 3)"),"#N/A")</f>
        <v>#N/A</v>
      </c>
      <c r="D233" s="13" t="e">
        <f ca="1">VLOOKUP(C233,Names!$C$2:$D$54,2,FALSE)</f>
        <v>#N/A</v>
      </c>
      <c r="E233" s="5" t="str">
        <f ca="1">IFERROR(__xludf.DUMMYFUNCTION("VLOOKUP(A233, IMPORTRANGE(""https://docs.google.com/spreadsheets/d/1Fa25-N6f79vxX2vKdAVxmi7Dwy5hf34dnRWdXsvIvqw/edit#gid=763219425!"",""A2:K500""),4,0)"),"#N/A")</f>
        <v>#N/A</v>
      </c>
      <c r="F233" s="5" t="str">
        <f ca="1">IFERROR(__xludf.DUMMYFUNCTION("VLOOKUP(A233, IMPORTRANGE(""https://docs.google.com/spreadsheets/d/1Fa25-N6f79vxX2vKdAVxmi7Dwy5hf34dnRWdXsvIvqw/edit#gid=763219425!"",""A2:K500""),5,0)"),"#N/A")</f>
        <v>#N/A</v>
      </c>
      <c r="G233" s="5" t="str">
        <f ca="1">IFERROR(__xludf.DUMMYFUNCTION("VLOOKUP(A233, IMPORTRANGE(""https://docs.google.com/spreadsheets/d/1Fa25-N6f79vxX2vKdAVxmi7Dwy5hf34dnRWdXsvIvqw/edit#gid=763219425!"",""A2:K500""),6,0)"),"#N/A")</f>
        <v>#N/A</v>
      </c>
      <c r="H233" s="27" t="str">
        <f ca="1">IFERROR(__xludf.DUMMYFUNCTION("VLOOKUP(A233, IMPORTRANGE(""https://docs.google.com/spreadsheets/d/1Fa25-N6f79vxX2vKdAVxmi7Dwy5hf34dnRWdXsvIvqw/edit#gid=763219425!"",""A2:K500""),7,0)"),"#N/A")</f>
        <v>#N/A</v>
      </c>
      <c r="I233" s="27" t="str">
        <f ca="1">IFERROR(__xludf.DUMMYFUNCTION("VLOOKUP(A233, IMPORTRANGE(""https://docs.google.com/spreadsheets/d/1Fa25-N6f79vxX2vKdAVxmi7Dwy5hf34dnRWdXsvIvqw/edit#gid=763219425!"",""A2:K500""),8,0)"),"#N/A")</f>
        <v>#N/A</v>
      </c>
      <c r="J233" s="27" t="str">
        <f ca="1">IFERROR(__xludf.DUMMYFUNCTION("VLOOKUP(A233, IMPORTRANGE(""https://docs.google.com/spreadsheets/d/1Fa25-N6f79vxX2vKdAVxmi7Dwy5hf34dnRWdXsvIvqw/edit#gid=763219425!"",""A2:K500""),9,0)"),"#N/A")</f>
        <v>#N/A</v>
      </c>
      <c r="K233" s="27" t="str">
        <f ca="1">IFERROR(__xludf.DUMMYFUNCTION("VLOOKUP(A233, IMPORTRANGE(""https://docs.google.com/spreadsheets/d/1Fa25-N6f79vxX2vKdAVxmi7Dwy5hf34dnRWdXsvIvqw/edit#gid=763219425!"",""A2:K500""),10,0)"),"#N/A")</f>
        <v>#N/A</v>
      </c>
      <c r="L233" s="28" t="e">
        <f t="shared" ca="1" si="1"/>
        <v>#VALUE!</v>
      </c>
      <c r="M233" s="30" t="e">
        <f t="shared" ca="1" si="2"/>
        <v>#VALUE!</v>
      </c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4.25" x14ac:dyDescent="0.2">
      <c r="A234" s="25">
        <f t="shared" si="0"/>
        <v>233</v>
      </c>
      <c r="B234" s="26" t="str">
        <f ca="1">IFERROR(__xludf.DUMMYFUNCTION("VLOOKUP(A234, IMPORTRANGE(""https://docs.google.com/spreadsheets/d/1Fa25-N6f79vxX2vKdAVxmi7Dwy5hf34dnRWdXsvIvqw/edit#gid=763219425!"",""A2:K500""),3,0)"),"#N/A")</f>
        <v>#N/A</v>
      </c>
      <c r="C234" s="12" t="str">
        <f ca="1">IFERROR(__xludf.DUMMYFUNCTION("index(SPLIT(B234, "" ""), 0, 3)"),"#N/A")</f>
        <v>#N/A</v>
      </c>
      <c r="D234" s="13" t="e">
        <f ca="1">VLOOKUP(C234,Names!$C$2:$D$54,2,FALSE)</f>
        <v>#N/A</v>
      </c>
      <c r="E234" s="5" t="str">
        <f ca="1">IFERROR(__xludf.DUMMYFUNCTION("VLOOKUP(A234, IMPORTRANGE(""https://docs.google.com/spreadsheets/d/1Fa25-N6f79vxX2vKdAVxmi7Dwy5hf34dnRWdXsvIvqw/edit#gid=763219425!"",""A2:K500""),4,0)"),"#N/A")</f>
        <v>#N/A</v>
      </c>
      <c r="F234" s="5" t="str">
        <f ca="1">IFERROR(__xludf.DUMMYFUNCTION("VLOOKUP(A234, IMPORTRANGE(""https://docs.google.com/spreadsheets/d/1Fa25-N6f79vxX2vKdAVxmi7Dwy5hf34dnRWdXsvIvqw/edit#gid=763219425!"",""A2:K500""),5,0)"),"#N/A")</f>
        <v>#N/A</v>
      </c>
      <c r="G234" s="5" t="str">
        <f ca="1">IFERROR(__xludf.DUMMYFUNCTION("VLOOKUP(A234, IMPORTRANGE(""https://docs.google.com/spreadsheets/d/1Fa25-N6f79vxX2vKdAVxmi7Dwy5hf34dnRWdXsvIvqw/edit#gid=763219425!"",""A2:K500""),6,0)"),"#N/A")</f>
        <v>#N/A</v>
      </c>
      <c r="H234" s="27" t="str">
        <f ca="1">IFERROR(__xludf.DUMMYFUNCTION("VLOOKUP(A234, IMPORTRANGE(""https://docs.google.com/spreadsheets/d/1Fa25-N6f79vxX2vKdAVxmi7Dwy5hf34dnRWdXsvIvqw/edit#gid=763219425!"",""A2:K500""),7,0)"),"#N/A")</f>
        <v>#N/A</v>
      </c>
      <c r="I234" s="27" t="str">
        <f ca="1">IFERROR(__xludf.DUMMYFUNCTION("VLOOKUP(A234, IMPORTRANGE(""https://docs.google.com/spreadsheets/d/1Fa25-N6f79vxX2vKdAVxmi7Dwy5hf34dnRWdXsvIvqw/edit#gid=763219425!"",""A2:K500""),8,0)"),"#N/A")</f>
        <v>#N/A</v>
      </c>
      <c r="J234" s="27" t="str">
        <f ca="1">IFERROR(__xludf.DUMMYFUNCTION("VLOOKUP(A234, IMPORTRANGE(""https://docs.google.com/spreadsheets/d/1Fa25-N6f79vxX2vKdAVxmi7Dwy5hf34dnRWdXsvIvqw/edit#gid=763219425!"",""A2:K500""),9,0)"),"#N/A")</f>
        <v>#N/A</v>
      </c>
      <c r="K234" s="27" t="str">
        <f ca="1">IFERROR(__xludf.DUMMYFUNCTION("VLOOKUP(A234, IMPORTRANGE(""https://docs.google.com/spreadsheets/d/1Fa25-N6f79vxX2vKdAVxmi7Dwy5hf34dnRWdXsvIvqw/edit#gid=763219425!"",""A2:K500""),10,0)"),"#N/A")</f>
        <v>#N/A</v>
      </c>
      <c r="L234" s="28" t="e">
        <f t="shared" ca="1" si="1"/>
        <v>#VALUE!</v>
      </c>
      <c r="M234" s="30" t="e">
        <f t="shared" ca="1" si="2"/>
        <v>#VALUE!</v>
      </c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4.25" x14ac:dyDescent="0.2">
      <c r="A235" s="25">
        <f t="shared" si="0"/>
        <v>234</v>
      </c>
      <c r="B235" s="26" t="str">
        <f ca="1">IFERROR(__xludf.DUMMYFUNCTION("VLOOKUP(A235, IMPORTRANGE(""https://docs.google.com/spreadsheets/d/1Fa25-N6f79vxX2vKdAVxmi7Dwy5hf34dnRWdXsvIvqw/edit#gid=763219425!"",""A2:K500""),3,0)"),"#N/A")</f>
        <v>#N/A</v>
      </c>
      <c r="C235" s="12" t="str">
        <f ca="1">IFERROR(__xludf.DUMMYFUNCTION("index(SPLIT(B235, "" ""), 0, 3)"),"#N/A")</f>
        <v>#N/A</v>
      </c>
      <c r="D235" s="13" t="e">
        <f ca="1">VLOOKUP(C235,Names!$C$2:$D$54,2,FALSE)</f>
        <v>#N/A</v>
      </c>
      <c r="E235" s="5" t="str">
        <f ca="1">IFERROR(__xludf.DUMMYFUNCTION("VLOOKUP(A235, IMPORTRANGE(""https://docs.google.com/spreadsheets/d/1Fa25-N6f79vxX2vKdAVxmi7Dwy5hf34dnRWdXsvIvqw/edit#gid=763219425!"",""A2:K500""),4,0)"),"#N/A")</f>
        <v>#N/A</v>
      </c>
      <c r="F235" s="5" t="str">
        <f ca="1">IFERROR(__xludf.DUMMYFUNCTION("VLOOKUP(A235, IMPORTRANGE(""https://docs.google.com/spreadsheets/d/1Fa25-N6f79vxX2vKdAVxmi7Dwy5hf34dnRWdXsvIvqw/edit#gid=763219425!"",""A2:K500""),5,0)"),"#N/A")</f>
        <v>#N/A</v>
      </c>
      <c r="G235" s="5" t="str">
        <f ca="1">IFERROR(__xludf.DUMMYFUNCTION("VLOOKUP(A235, IMPORTRANGE(""https://docs.google.com/spreadsheets/d/1Fa25-N6f79vxX2vKdAVxmi7Dwy5hf34dnRWdXsvIvqw/edit#gid=763219425!"",""A2:K500""),6,0)"),"#N/A")</f>
        <v>#N/A</v>
      </c>
      <c r="H235" s="27" t="str">
        <f ca="1">IFERROR(__xludf.DUMMYFUNCTION("VLOOKUP(A235, IMPORTRANGE(""https://docs.google.com/spreadsheets/d/1Fa25-N6f79vxX2vKdAVxmi7Dwy5hf34dnRWdXsvIvqw/edit#gid=763219425!"",""A2:K500""),7,0)"),"#N/A")</f>
        <v>#N/A</v>
      </c>
      <c r="I235" s="27" t="str">
        <f ca="1">IFERROR(__xludf.DUMMYFUNCTION("VLOOKUP(A235, IMPORTRANGE(""https://docs.google.com/spreadsheets/d/1Fa25-N6f79vxX2vKdAVxmi7Dwy5hf34dnRWdXsvIvqw/edit#gid=763219425!"",""A2:K500""),8,0)"),"#N/A")</f>
        <v>#N/A</v>
      </c>
      <c r="J235" s="27" t="str">
        <f ca="1">IFERROR(__xludf.DUMMYFUNCTION("VLOOKUP(A235, IMPORTRANGE(""https://docs.google.com/spreadsheets/d/1Fa25-N6f79vxX2vKdAVxmi7Dwy5hf34dnRWdXsvIvqw/edit#gid=763219425!"",""A2:K500""),9,0)"),"#N/A")</f>
        <v>#N/A</v>
      </c>
      <c r="K235" s="27" t="str">
        <f ca="1">IFERROR(__xludf.DUMMYFUNCTION("VLOOKUP(A235, IMPORTRANGE(""https://docs.google.com/spreadsheets/d/1Fa25-N6f79vxX2vKdAVxmi7Dwy5hf34dnRWdXsvIvqw/edit#gid=763219425!"",""A2:K500""),10,0)"),"#N/A")</f>
        <v>#N/A</v>
      </c>
      <c r="L235" s="28" t="e">
        <f t="shared" ca="1" si="1"/>
        <v>#VALUE!</v>
      </c>
      <c r="M235" s="30" t="e">
        <f t="shared" ca="1" si="2"/>
        <v>#VALUE!</v>
      </c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4.25" x14ac:dyDescent="0.2">
      <c r="A236" s="25">
        <f t="shared" si="0"/>
        <v>235</v>
      </c>
      <c r="B236" s="26" t="str">
        <f ca="1">IFERROR(__xludf.DUMMYFUNCTION("VLOOKUP(A236, IMPORTRANGE(""https://docs.google.com/spreadsheets/d/1Fa25-N6f79vxX2vKdAVxmi7Dwy5hf34dnRWdXsvIvqw/edit#gid=763219425!"",""A2:K500""),3,0)"),"#N/A")</f>
        <v>#N/A</v>
      </c>
      <c r="C236" s="12" t="str">
        <f ca="1">IFERROR(__xludf.DUMMYFUNCTION("index(SPLIT(B236, "" ""), 0, 3)"),"#N/A")</f>
        <v>#N/A</v>
      </c>
      <c r="D236" s="13" t="e">
        <f ca="1">VLOOKUP(C236,Names!$C$2:$D$54,2,FALSE)</f>
        <v>#N/A</v>
      </c>
      <c r="E236" s="5" t="str">
        <f ca="1">IFERROR(__xludf.DUMMYFUNCTION("VLOOKUP(A236, IMPORTRANGE(""https://docs.google.com/spreadsheets/d/1Fa25-N6f79vxX2vKdAVxmi7Dwy5hf34dnRWdXsvIvqw/edit#gid=763219425!"",""A2:K500""),4,0)"),"#N/A")</f>
        <v>#N/A</v>
      </c>
      <c r="F236" s="5" t="str">
        <f ca="1">IFERROR(__xludf.DUMMYFUNCTION("VLOOKUP(A236, IMPORTRANGE(""https://docs.google.com/spreadsheets/d/1Fa25-N6f79vxX2vKdAVxmi7Dwy5hf34dnRWdXsvIvqw/edit#gid=763219425!"",""A2:K500""),5,0)"),"#N/A")</f>
        <v>#N/A</v>
      </c>
      <c r="G236" s="5" t="str">
        <f ca="1">IFERROR(__xludf.DUMMYFUNCTION("VLOOKUP(A236, IMPORTRANGE(""https://docs.google.com/spreadsheets/d/1Fa25-N6f79vxX2vKdAVxmi7Dwy5hf34dnRWdXsvIvqw/edit#gid=763219425!"",""A2:K500""),6,0)"),"#N/A")</f>
        <v>#N/A</v>
      </c>
      <c r="H236" s="27" t="str">
        <f ca="1">IFERROR(__xludf.DUMMYFUNCTION("VLOOKUP(A236, IMPORTRANGE(""https://docs.google.com/spreadsheets/d/1Fa25-N6f79vxX2vKdAVxmi7Dwy5hf34dnRWdXsvIvqw/edit#gid=763219425!"",""A2:K500""),7,0)"),"#N/A")</f>
        <v>#N/A</v>
      </c>
      <c r="I236" s="27" t="str">
        <f ca="1">IFERROR(__xludf.DUMMYFUNCTION("VLOOKUP(A236, IMPORTRANGE(""https://docs.google.com/spreadsheets/d/1Fa25-N6f79vxX2vKdAVxmi7Dwy5hf34dnRWdXsvIvqw/edit#gid=763219425!"",""A2:K500""),8,0)"),"#N/A")</f>
        <v>#N/A</v>
      </c>
      <c r="J236" s="27" t="str">
        <f ca="1">IFERROR(__xludf.DUMMYFUNCTION("VLOOKUP(A236, IMPORTRANGE(""https://docs.google.com/spreadsheets/d/1Fa25-N6f79vxX2vKdAVxmi7Dwy5hf34dnRWdXsvIvqw/edit#gid=763219425!"",""A2:K500""),9,0)"),"#N/A")</f>
        <v>#N/A</v>
      </c>
      <c r="K236" s="27" t="str">
        <f ca="1">IFERROR(__xludf.DUMMYFUNCTION("VLOOKUP(A236, IMPORTRANGE(""https://docs.google.com/spreadsheets/d/1Fa25-N6f79vxX2vKdAVxmi7Dwy5hf34dnRWdXsvIvqw/edit#gid=763219425!"",""A2:K500""),10,0)"),"#N/A")</f>
        <v>#N/A</v>
      </c>
      <c r="L236" s="28" t="e">
        <f t="shared" ca="1" si="1"/>
        <v>#VALUE!</v>
      </c>
      <c r="M236" s="30" t="e">
        <f t="shared" ca="1" si="2"/>
        <v>#VALUE!</v>
      </c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4.25" x14ac:dyDescent="0.2">
      <c r="A237" s="25">
        <f t="shared" si="0"/>
        <v>236</v>
      </c>
      <c r="B237" s="26" t="str">
        <f ca="1">IFERROR(__xludf.DUMMYFUNCTION("VLOOKUP(A237, IMPORTRANGE(""https://docs.google.com/spreadsheets/d/1Fa25-N6f79vxX2vKdAVxmi7Dwy5hf34dnRWdXsvIvqw/edit#gid=763219425!"",""A2:K500""),3,0)"),"#N/A")</f>
        <v>#N/A</v>
      </c>
      <c r="C237" s="12" t="str">
        <f ca="1">IFERROR(__xludf.DUMMYFUNCTION("index(SPLIT(B237, "" ""), 0, 3)"),"#N/A")</f>
        <v>#N/A</v>
      </c>
      <c r="D237" s="13" t="e">
        <f ca="1">VLOOKUP(C237,Names!$C$2:$D$54,2,FALSE)</f>
        <v>#N/A</v>
      </c>
      <c r="E237" s="5" t="str">
        <f ca="1">IFERROR(__xludf.DUMMYFUNCTION("VLOOKUP(A237, IMPORTRANGE(""https://docs.google.com/spreadsheets/d/1Fa25-N6f79vxX2vKdAVxmi7Dwy5hf34dnRWdXsvIvqw/edit#gid=763219425!"",""A2:K500""),4,0)"),"#N/A")</f>
        <v>#N/A</v>
      </c>
      <c r="F237" s="5" t="str">
        <f ca="1">IFERROR(__xludf.DUMMYFUNCTION("VLOOKUP(A237, IMPORTRANGE(""https://docs.google.com/spreadsheets/d/1Fa25-N6f79vxX2vKdAVxmi7Dwy5hf34dnRWdXsvIvqw/edit#gid=763219425!"",""A2:K500""),5,0)"),"#N/A")</f>
        <v>#N/A</v>
      </c>
      <c r="G237" s="5" t="str">
        <f ca="1">IFERROR(__xludf.DUMMYFUNCTION("VLOOKUP(A237, IMPORTRANGE(""https://docs.google.com/spreadsheets/d/1Fa25-N6f79vxX2vKdAVxmi7Dwy5hf34dnRWdXsvIvqw/edit#gid=763219425!"",""A2:K500""),6,0)"),"#N/A")</f>
        <v>#N/A</v>
      </c>
      <c r="H237" s="27" t="str">
        <f ca="1">IFERROR(__xludf.DUMMYFUNCTION("VLOOKUP(A237, IMPORTRANGE(""https://docs.google.com/spreadsheets/d/1Fa25-N6f79vxX2vKdAVxmi7Dwy5hf34dnRWdXsvIvqw/edit#gid=763219425!"",""A2:K500""),7,0)"),"#N/A")</f>
        <v>#N/A</v>
      </c>
      <c r="I237" s="27" t="str">
        <f ca="1">IFERROR(__xludf.DUMMYFUNCTION("VLOOKUP(A237, IMPORTRANGE(""https://docs.google.com/spreadsheets/d/1Fa25-N6f79vxX2vKdAVxmi7Dwy5hf34dnRWdXsvIvqw/edit#gid=763219425!"",""A2:K500""),8,0)"),"#N/A")</f>
        <v>#N/A</v>
      </c>
      <c r="J237" s="27" t="str">
        <f ca="1">IFERROR(__xludf.DUMMYFUNCTION("VLOOKUP(A237, IMPORTRANGE(""https://docs.google.com/spreadsheets/d/1Fa25-N6f79vxX2vKdAVxmi7Dwy5hf34dnRWdXsvIvqw/edit#gid=763219425!"",""A2:K500""),9,0)"),"#N/A")</f>
        <v>#N/A</v>
      </c>
      <c r="K237" s="27" t="str">
        <f ca="1">IFERROR(__xludf.DUMMYFUNCTION("VLOOKUP(A237, IMPORTRANGE(""https://docs.google.com/spreadsheets/d/1Fa25-N6f79vxX2vKdAVxmi7Dwy5hf34dnRWdXsvIvqw/edit#gid=763219425!"",""A2:K500""),10,0)"),"#N/A")</f>
        <v>#N/A</v>
      </c>
      <c r="L237" s="28" t="e">
        <f t="shared" ca="1" si="1"/>
        <v>#VALUE!</v>
      </c>
      <c r="M237" s="30" t="e">
        <f t="shared" ca="1" si="2"/>
        <v>#VALUE!</v>
      </c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4.25" x14ac:dyDescent="0.2">
      <c r="A238" s="25">
        <f t="shared" si="0"/>
        <v>237</v>
      </c>
      <c r="B238" s="26" t="str">
        <f ca="1">IFERROR(__xludf.DUMMYFUNCTION("VLOOKUP(A238, IMPORTRANGE(""https://docs.google.com/spreadsheets/d/1Fa25-N6f79vxX2vKdAVxmi7Dwy5hf34dnRWdXsvIvqw/edit#gid=763219425!"",""A2:K500""),3,0)"),"#N/A")</f>
        <v>#N/A</v>
      </c>
      <c r="C238" s="12" t="str">
        <f ca="1">IFERROR(__xludf.DUMMYFUNCTION("index(SPLIT(B238, "" ""), 0, 3)"),"#N/A")</f>
        <v>#N/A</v>
      </c>
      <c r="D238" s="13" t="e">
        <f ca="1">VLOOKUP(C238,Names!$C$2:$D$54,2,FALSE)</f>
        <v>#N/A</v>
      </c>
      <c r="E238" s="5" t="str">
        <f ca="1">IFERROR(__xludf.DUMMYFUNCTION("VLOOKUP(A238, IMPORTRANGE(""https://docs.google.com/spreadsheets/d/1Fa25-N6f79vxX2vKdAVxmi7Dwy5hf34dnRWdXsvIvqw/edit#gid=763219425!"",""A2:K500""),4,0)"),"#N/A")</f>
        <v>#N/A</v>
      </c>
      <c r="F238" s="5" t="str">
        <f ca="1">IFERROR(__xludf.DUMMYFUNCTION("VLOOKUP(A238, IMPORTRANGE(""https://docs.google.com/spreadsheets/d/1Fa25-N6f79vxX2vKdAVxmi7Dwy5hf34dnRWdXsvIvqw/edit#gid=763219425!"",""A2:K500""),5,0)"),"#N/A")</f>
        <v>#N/A</v>
      </c>
      <c r="G238" s="5" t="str">
        <f ca="1">IFERROR(__xludf.DUMMYFUNCTION("VLOOKUP(A238, IMPORTRANGE(""https://docs.google.com/spreadsheets/d/1Fa25-N6f79vxX2vKdAVxmi7Dwy5hf34dnRWdXsvIvqw/edit#gid=763219425!"",""A2:K500""),6,0)"),"#N/A")</f>
        <v>#N/A</v>
      </c>
      <c r="H238" s="27" t="str">
        <f ca="1">IFERROR(__xludf.DUMMYFUNCTION("VLOOKUP(A238, IMPORTRANGE(""https://docs.google.com/spreadsheets/d/1Fa25-N6f79vxX2vKdAVxmi7Dwy5hf34dnRWdXsvIvqw/edit#gid=763219425!"",""A2:K500""),7,0)"),"#N/A")</f>
        <v>#N/A</v>
      </c>
      <c r="I238" s="27" t="str">
        <f ca="1">IFERROR(__xludf.DUMMYFUNCTION("VLOOKUP(A238, IMPORTRANGE(""https://docs.google.com/spreadsheets/d/1Fa25-N6f79vxX2vKdAVxmi7Dwy5hf34dnRWdXsvIvqw/edit#gid=763219425!"",""A2:K500""),8,0)"),"#N/A")</f>
        <v>#N/A</v>
      </c>
      <c r="J238" s="27" t="str">
        <f ca="1">IFERROR(__xludf.DUMMYFUNCTION("VLOOKUP(A238, IMPORTRANGE(""https://docs.google.com/spreadsheets/d/1Fa25-N6f79vxX2vKdAVxmi7Dwy5hf34dnRWdXsvIvqw/edit#gid=763219425!"",""A2:K500""),9,0)"),"#N/A")</f>
        <v>#N/A</v>
      </c>
      <c r="K238" s="27" t="str">
        <f ca="1">IFERROR(__xludf.DUMMYFUNCTION("VLOOKUP(A238, IMPORTRANGE(""https://docs.google.com/spreadsheets/d/1Fa25-N6f79vxX2vKdAVxmi7Dwy5hf34dnRWdXsvIvqw/edit#gid=763219425!"",""A2:K500""),10,0)"),"#N/A")</f>
        <v>#N/A</v>
      </c>
      <c r="L238" s="28" t="e">
        <f t="shared" ca="1" si="1"/>
        <v>#VALUE!</v>
      </c>
      <c r="M238" s="30" t="e">
        <f t="shared" ca="1" si="2"/>
        <v>#VALUE!</v>
      </c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4.25" x14ac:dyDescent="0.2">
      <c r="A239" s="25">
        <f t="shared" si="0"/>
        <v>238</v>
      </c>
      <c r="B239" s="26" t="str">
        <f ca="1">IFERROR(__xludf.DUMMYFUNCTION("VLOOKUP(A239, IMPORTRANGE(""https://docs.google.com/spreadsheets/d/1Fa25-N6f79vxX2vKdAVxmi7Dwy5hf34dnRWdXsvIvqw/edit#gid=763219425!"",""A2:K500""),3,0)"),"#N/A")</f>
        <v>#N/A</v>
      </c>
      <c r="C239" s="12" t="str">
        <f ca="1">IFERROR(__xludf.DUMMYFUNCTION("index(SPLIT(B239, "" ""), 0, 3)"),"#N/A")</f>
        <v>#N/A</v>
      </c>
      <c r="D239" s="13" t="e">
        <f ca="1">VLOOKUP(C239,Names!$C$2:$D$54,2,FALSE)</f>
        <v>#N/A</v>
      </c>
      <c r="E239" s="5" t="str">
        <f ca="1">IFERROR(__xludf.DUMMYFUNCTION("VLOOKUP(A239, IMPORTRANGE(""https://docs.google.com/spreadsheets/d/1Fa25-N6f79vxX2vKdAVxmi7Dwy5hf34dnRWdXsvIvqw/edit#gid=763219425!"",""A2:K500""),4,0)"),"#N/A")</f>
        <v>#N/A</v>
      </c>
      <c r="F239" s="5" t="str">
        <f ca="1">IFERROR(__xludf.DUMMYFUNCTION("VLOOKUP(A239, IMPORTRANGE(""https://docs.google.com/spreadsheets/d/1Fa25-N6f79vxX2vKdAVxmi7Dwy5hf34dnRWdXsvIvqw/edit#gid=763219425!"",""A2:K500""),5,0)"),"#N/A")</f>
        <v>#N/A</v>
      </c>
      <c r="G239" s="5" t="str">
        <f ca="1">IFERROR(__xludf.DUMMYFUNCTION("VLOOKUP(A239, IMPORTRANGE(""https://docs.google.com/spreadsheets/d/1Fa25-N6f79vxX2vKdAVxmi7Dwy5hf34dnRWdXsvIvqw/edit#gid=763219425!"",""A2:K500""),6,0)"),"#N/A")</f>
        <v>#N/A</v>
      </c>
      <c r="H239" s="27" t="str">
        <f ca="1">IFERROR(__xludf.DUMMYFUNCTION("VLOOKUP(A239, IMPORTRANGE(""https://docs.google.com/spreadsheets/d/1Fa25-N6f79vxX2vKdAVxmi7Dwy5hf34dnRWdXsvIvqw/edit#gid=763219425!"",""A2:K500""),7,0)"),"#N/A")</f>
        <v>#N/A</v>
      </c>
      <c r="I239" s="27" t="str">
        <f ca="1">IFERROR(__xludf.DUMMYFUNCTION("VLOOKUP(A239, IMPORTRANGE(""https://docs.google.com/spreadsheets/d/1Fa25-N6f79vxX2vKdAVxmi7Dwy5hf34dnRWdXsvIvqw/edit#gid=763219425!"",""A2:K500""),8,0)"),"#N/A")</f>
        <v>#N/A</v>
      </c>
      <c r="J239" s="27" t="str">
        <f ca="1">IFERROR(__xludf.DUMMYFUNCTION("VLOOKUP(A239, IMPORTRANGE(""https://docs.google.com/spreadsheets/d/1Fa25-N6f79vxX2vKdAVxmi7Dwy5hf34dnRWdXsvIvqw/edit#gid=763219425!"",""A2:K500""),9,0)"),"#N/A")</f>
        <v>#N/A</v>
      </c>
      <c r="K239" s="27" t="str">
        <f ca="1">IFERROR(__xludf.DUMMYFUNCTION("VLOOKUP(A239, IMPORTRANGE(""https://docs.google.com/spreadsheets/d/1Fa25-N6f79vxX2vKdAVxmi7Dwy5hf34dnRWdXsvIvqw/edit#gid=763219425!"",""A2:K500""),10,0)"),"#N/A")</f>
        <v>#N/A</v>
      </c>
      <c r="L239" s="28" t="e">
        <f t="shared" ca="1" si="1"/>
        <v>#VALUE!</v>
      </c>
      <c r="M239" s="30" t="e">
        <f t="shared" ca="1" si="2"/>
        <v>#VALUE!</v>
      </c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4.25" x14ac:dyDescent="0.2">
      <c r="A240" s="25">
        <f t="shared" si="0"/>
        <v>239</v>
      </c>
      <c r="B240" s="26" t="str">
        <f ca="1">IFERROR(__xludf.DUMMYFUNCTION("VLOOKUP(A240, IMPORTRANGE(""https://docs.google.com/spreadsheets/d/1Fa25-N6f79vxX2vKdAVxmi7Dwy5hf34dnRWdXsvIvqw/edit#gid=763219425!"",""A2:K500""),3,0)"),"#N/A")</f>
        <v>#N/A</v>
      </c>
      <c r="C240" s="12" t="str">
        <f ca="1">IFERROR(__xludf.DUMMYFUNCTION("index(SPLIT(B240, "" ""), 0, 3)"),"#N/A")</f>
        <v>#N/A</v>
      </c>
      <c r="D240" s="13" t="e">
        <f ca="1">VLOOKUP(C240,Names!$C$2:$D$54,2,FALSE)</f>
        <v>#N/A</v>
      </c>
      <c r="E240" s="5" t="str">
        <f ca="1">IFERROR(__xludf.DUMMYFUNCTION("VLOOKUP(A240, IMPORTRANGE(""https://docs.google.com/spreadsheets/d/1Fa25-N6f79vxX2vKdAVxmi7Dwy5hf34dnRWdXsvIvqw/edit#gid=763219425!"",""A2:K500""),4,0)"),"#N/A")</f>
        <v>#N/A</v>
      </c>
      <c r="F240" s="5" t="str">
        <f ca="1">IFERROR(__xludf.DUMMYFUNCTION("VLOOKUP(A240, IMPORTRANGE(""https://docs.google.com/spreadsheets/d/1Fa25-N6f79vxX2vKdAVxmi7Dwy5hf34dnRWdXsvIvqw/edit#gid=763219425!"",""A2:K500""),5,0)"),"#N/A")</f>
        <v>#N/A</v>
      </c>
      <c r="G240" s="5" t="str">
        <f ca="1">IFERROR(__xludf.DUMMYFUNCTION("VLOOKUP(A240, IMPORTRANGE(""https://docs.google.com/spreadsheets/d/1Fa25-N6f79vxX2vKdAVxmi7Dwy5hf34dnRWdXsvIvqw/edit#gid=763219425!"",""A2:K500""),6,0)"),"#N/A")</f>
        <v>#N/A</v>
      </c>
      <c r="H240" s="27" t="str">
        <f ca="1">IFERROR(__xludf.DUMMYFUNCTION("VLOOKUP(A240, IMPORTRANGE(""https://docs.google.com/spreadsheets/d/1Fa25-N6f79vxX2vKdAVxmi7Dwy5hf34dnRWdXsvIvqw/edit#gid=763219425!"",""A2:K500""),7,0)"),"#N/A")</f>
        <v>#N/A</v>
      </c>
      <c r="I240" s="27" t="str">
        <f ca="1">IFERROR(__xludf.DUMMYFUNCTION("VLOOKUP(A240, IMPORTRANGE(""https://docs.google.com/spreadsheets/d/1Fa25-N6f79vxX2vKdAVxmi7Dwy5hf34dnRWdXsvIvqw/edit#gid=763219425!"",""A2:K500""),8,0)"),"#N/A")</f>
        <v>#N/A</v>
      </c>
      <c r="J240" s="27" t="str">
        <f ca="1">IFERROR(__xludf.DUMMYFUNCTION("VLOOKUP(A240, IMPORTRANGE(""https://docs.google.com/spreadsheets/d/1Fa25-N6f79vxX2vKdAVxmi7Dwy5hf34dnRWdXsvIvqw/edit#gid=763219425!"",""A2:K500""),9,0)"),"#N/A")</f>
        <v>#N/A</v>
      </c>
      <c r="K240" s="27" t="str">
        <f ca="1">IFERROR(__xludf.DUMMYFUNCTION("VLOOKUP(A240, IMPORTRANGE(""https://docs.google.com/spreadsheets/d/1Fa25-N6f79vxX2vKdAVxmi7Dwy5hf34dnRWdXsvIvqw/edit#gid=763219425!"",""A2:K500""),10,0)"),"#N/A")</f>
        <v>#N/A</v>
      </c>
      <c r="L240" s="28" t="e">
        <f t="shared" ca="1" si="1"/>
        <v>#VALUE!</v>
      </c>
      <c r="M240" s="30" t="e">
        <f t="shared" ca="1" si="2"/>
        <v>#VALUE!</v>
      </c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4.25" x14ac:dyDescent="0.2">
      <c r="A241" s="25">
        <f t="shared" si="0"/>
        <v>240</v>
      </c>
      <c r="B241" s="26" t="str">
        <f ca="1">IFERROR(__xludf.DUMMYFUNCTION("VLOOKUP(A241, IMPORTRANGE(""https://docs.google.com/spreadsheets/d/1Fa25-N6f79vxX2vKdAVxmi7Dwy5hf34dnRWdXsvIvqw/edit#gid=763219425!"",""A2:K500""),3,0)"),"#N/A")</f>
        <v>#N/A</v>
      </c>
      <c r="C241" s="12" t="str">
        <f ca="1">IFERROR(__xludf.DUMMYFUNCTION("index(SPLIT(B241, "" ""), 0, 3)"),"#N/A")</f>
        <v>#N/A</v>
      </c>
      <c r="D241" s="13" t="e">
        <f ca="1">VLOOKUP(C241,Names!$C$2:$D$54,2,FALSE)</f>
        <v>#N/A</v>
      </c>
      <c r="E241" s="5" t="str">
        <f ca="1">IFERROR(__xludf.DUMMYFUNCTION("VLOOKUP(A241, IMPORTRANGE(""https://docs.google.com/spreadsheets/d/1Fa25-N6f79vxX2vKdAVxmi7Dwy5hf34dnRWdXsvIvqw/edit#gid=763219425!"",""A2:K500""),4,0)"),"#N/A")</f>
        <v>#N/A</v>
      </c>
      <c r="F241" s="5" t="str">
        <f ca="1">IFERROR(__xludf.DUMMYFUNCTION("VLOOKUP(A241, IMPORTRANGE(""https://docs.google.com/spreadsheets/d/1Fa25-N6f79vxX2vKdAVxmi7Dwy5hf34dnRWdXsvIvqw/edit#gid=763219425!"",""A2:K500""),5,0)"),"#N/A")</f>
        <v>#N/A</v>
      </c>
      <c r="G241" s="5" t="str">
        <f ca="1">IFERROR(__xludf.DUMMYFUNCTION("VLOOKUP(A241, IMPORTRANGE(""https://docs.google.com/spreadsheets/d/1Fa25-N6f79vxX2vKdAVxmi7Dwy5hf34dnRWdXsvIvqw/edit#gid=763219425!"",""A2:K500""),6,0)"),"#N/A")</f>
        <v>#N/A</v>
      </c>
      <c r="H241" s="27" t="str">
        <f ca="1">IFERROR(__xludf.DUMMYFUNCTION("VLOOKUP(A241, IMPORTRANGE(""https://docs.google.com/spreadsheets/d/1Fa25-N6f79vxX2vKdAVxmi7Dwy5hf34dnRWdXsvIvqw/edit#gid=763219425!"",""A2:K500""),7,0)"),"#N/A")</f>
        <v>#N/A</v>
      </c>
      <c r="I241" s="27" t="str">
        <f ca="1">IFERROR(__xludf.DUMMYFUNCTION("VLOOKUP(A241, IMPORTRANGE(""https://docs.google.com/spreadsheets/d/1Fa25-N6f79vxX2vKdAVxmi7Dwy5hf34dnRWdXsvIvqw/edit#gid=763219425!"",""A2:K500""),8,0)"),"#N/A")</f>
        <v>#N/A</v>
      </c>
      <c r="J241" s="27" t="str">
        <f ca="1">IFERROR(__xludf.DUMMYFUNCTION("VLOOKUP(A241, IMPORTRANGE(""https://docs.google.com/spreadsheets/d/1Fa25-N6f79vxX2vKdAVxmi7Dwy5hf34dnRWdXsvIvqw/edit#gid=763219425!"",""A2:K500""),9,0)"),"#N/A")</f>
        <v>#N/A</v>
      </c>
      <c r="K241" s="27" t="str">
        <f ca="1">IFERROR(__xludf.DUMMYFUNCTION("VLOOKUP(A241, IMPORTRANGE(""https://docs.google.com/spreadsheets/d/1Fa25-N6f79vxX2vKdAVxmi7Dwy5hf34dnRWdXsvIvqw/edit#gid=763219425!"",""A2:K500""),10,0)"),"#N/A")</f>
        <v>#N/A</v>
      </c>
      <c r="L241" s="28" t="e">
        <f t="shared" ca="1" si="1"/>
        <v>#VALUE!</v>
      </c>
      <c r="M241" s="30" t="e">
        <f t="shared" ca="1" si="2"/>
        <v>#VALUE!</v>
      </c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4.25" x14ac:dyDescent="0.2">
      <c r="A242" s="25">
        <f t="shared" si="0"/>
        <v>241</v>
      </c>
      <c r="B242" s="26" t="str">
        <f ca="1">IFERROR(__xludf.DUMMYFUNCTION("VLOOKUP(A242, IMPORTRANGE(""https://docs.google.com/spreadsheets/d/1Fa25-N6f79vxX2vKdAVxmi7Dwy5hf34dnRWdXsvIvqw/edit#gid=763219425!"",""A2:K500""),3,0)"),"#N/A")</f>
        <v>#N/A</v>
      </c>
      <c r="C242" s="12" t="str">
        <f ca="1">IFERROR(__xludf.DUMMYFUNCTION("index(SPLIT(B242, "" ""), 0, 3)"),"#N/A")</f>
        <v>#N/A</v>
      </c>
      <c r="D242" s="13" t="e">
        <f ca="1">VLOOKUP(C242,Names!$C$2:$D$54,2,FALSE)</f>
        <v>#N/A</v>
      </c>
      <c r="E242" s="5" t="str">
        <f ca="1">IFERROR(__xludf.DUMMYFUNCTION("VLOOKUP(A242, IMPORTRANGE(""https://docs.google.com/spreadsheets/d/1Fa25-N6f79vxX2vKdAVxmi7Dwy5hf34dnRWdXsvIvqw/edit#gid=763219425!"",""A2:K500""),4,0)"),"#N/A")</f>
        <v>#N/A</v>
      </c>
      <c r="F242" s="5" t="str">
        <f ca="1">IFERROR(__xludf.DUMMYFUNCTION("VLOOKUP(A242, IMPORTRANGE(""https://docs.google.com/spreadsheets/d/1Fa25-N6f79vxX2vKdAVxmi7Dwy5hf34dnRWdXsvIvqw/edit#gid=763219425!"",""A2:K500""),5,0)"),"#N/A")</f>
        <v>#N/A</v>
      </c>
      <c r="G242" s="5" t="str">
        <f ca="1">IFERROR(__xludf.DUMMYFUNCTION("VLOOKUP(A242, IMPORTRANGE(""https://docs.google.com/spreadsheets/d/1Fa25-N6f79vxX2vKdAVxmi7Dwy5hf34dnRWdXsvIvqw/edit#gid=763219425!"",""A2:K500""),6,0)"),"#N/A")</f>
        <v>#N/A</v>
      </c>
      <c r="H242" s="27" t="str">
        <f ca="1">IFERROR(__xludf.DUMMYFUNCTION("VLOOKUP(A242, IMPORTRANGE(""https://docs.google.com/spreadsheets/d/1Fa25-N6f79vxX2vKdAVxmi7Dwy5hf34dnRWdXsvIvqw/edit#gid=763219425!"",""A2:K500""),7,0)"),"#N/A")</f>
        <v>#N/A</v>
      </c>
      <c r="I242" s="27" t="str">
        <f ca="1">IFERROR(__xludf.DUMMYFUNCTION("VLOOKUP(A242, IMPORTRANGE(""https://docs.google.com/spreadsheets/d/1Fa25-N6f79vxX2vKdAVxmi7Dwy5hf34dnRWdXsvIvqw/edit#gid=763219425!"",""A2:K500""),8,0)"),"#N/A")</f>
        <v>#N/A</v>
      </c>
      <c r="J242" s="27" t="str">
        <f ca="1">IFERROR(__xludf.DUMMYFUNCTION("VLOOKUP(A242, IMPORTRANGE(""https://docs.google.com/spreadsheets/d/1Fa25-N6f79vxX2vKdAVxmi7Dwy5hf34dnRWdXsvIvqw/edit#gid=763219425!"",""A2:K500""),9,0)"),"#N/A")</f>
        <v>#N/A</v>
      </c>
      <c r="K242" s="27" t="str">
        <f ca="1">IFERROR(__xludf.DUMMYFUNCTION("VLOOKUP(A242, IMPORTRANGE(""https://docs.google.com/spreadsheets/d/1Fa25-N6f79vxX2vKdAVxmi7Dwy5hf34dnRWdXsvIvqw/edit#gid=763219425!"",""A2:K500""),10,0)"),"#N/A")</f>
        <v>#N/A</v>
      </c>
      <c r="L242" s="28" t="e">
        <f t="shared" ca="1" si="1"/>
        <v>#VALUE!</v>
      </c>
      <c r="M242" s="30" t="e">
        <f t="shared" ca="1" si="2"/>
        <v>#VALUE!</v>
      </c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4.25" x14ac:dyDescent="0.2">
      <c r="A243" s="25">
        <f t="shared" si="0"/>
        <v>242</v>
      </c>
      <c r="B243" s="26" t="str">
        <f ca="1">IFERROR(__xludf.DUMMYFUNCTION("VLOOKUP(A243, IMPORTRANGE(""https://docs.google.com/spreadsheets/d/1Fa25-N6f79vxX2vKdAVxmi7Dwy5hf34dnRWdXsvIvqw/edit#gid=763219425!"",""A2:K500""),3,0)"),"#N/A")</f>
        <v>#N/A</v>
      </c>
      <c r="C243" s="12" t="str">
        <f ca="1">IFERROR(__xludf.DUMMYFUNCTION("index(SPLIT(B243, "" ""), 0, 3)"),"#N/A")</f>
        <v>#N/A</v>
      </c>
      <c r="D243" s="13" t="e">
        <f ca="1">VLOOKUP(C243,Names!$C$2:$D$54,2,FALSE)</f>
        <v>#N/A</v>
      </c>
      <c r="E243" s="5" t="str">
        <f ca="1">IFERROR(__xludf.DUMMYFUNCTION("VLOOKUP(A243, IMPORTRANGE(""https://docs.google.com/spreadsheets/d/1Fa25-N6f79vxX2vKdAVxmi7Dwy5hf34dnRWdXsvIvqw/edit#gid=763219425!"",""A2:K500""),4,0)"),"#N/A")</f>
        <v>#N/A</v>
      </c>
      <c r="F243" s="5" t="str">
        <f ca="1">IFERROR(__xludf.DUMMYFUNCTION("VLOOKUP(A243, IMPORTRANGE(""https://docs.google.com/spreadsheets/d/1Fa25-N6f79vxX2vKdAVxmi7Dwy5hf34dnRWdXsvIvqw/edit#gid=763219425!"",""A2:K500""),5,0)"),"#N/A")</f>
        <v>#N/A</v>
      </c>
      <c r="G243" s="5" t="str">
        <f ca="1">IFERROR(__xludf.DUMMYFUNCTION("VLOOKUP(A243, IMPORTRANGE(""https://docs.google.com/spreadsheets/d/1Fa25-N6f79vxX2vKdAVxmi7Dwy5hf34dnRWdXsvIvqw/edit#gid=763219425!"",""A2:K500""),6,0)"),"#N/A")</f>
        <v>#N/A</v>
      </c>
      <c r="H243" s="27" t="str">
        <f ca="1">IFERROR(__xludf.DUMMYFUNCTION("VLOOKUP(A243, IMPORTRANGE(""https://docs.google.com/spreadsheets/d/1Fa25-N6f79vxX2vKdAVxmi7Dwy5hf34dnRWdXsvIvqw/edit#gid=763219425!"",""A2:K500""),7,0)"),"#N/A")</f>
        <v>#N/A</v>
      </c>
      <c r="I243" s="27" t="str">
        <f ca="1">IFERROR(__xludf.DUMMYFUNCTION("VLOOKUP(A243, IMPORTRANGE(""https://docs.google.com/spreadsheets/d/1Fa25-N6f79vxX2vKdAVxmi7Dwy5hf34dnRWdXsvIvqw/edit#gid=763219425!"",""A2:K500""),8,0)"),"#N/A")</f>
        <v>#N/A</v>
      </c>
      <c r="J243" s="27" t="str">
        <f ca="1">IFERROR(__xludf.DUMMYFUNCTION("VLOOKUP(A243, IMPORTRANGE(""https://docs.google.com/spreadsheets/d/1Fa25-N6f79vxX2vKdAVxmi7Dwy5hf34dnRWdXsvIvqw/edit#gid=763219425!"",""A2:K500""),9,0)"),"#N/A")</f>
        <v>#N/A</v>
      </c>
      <c r="K243" s="27" t="str">
        <f ca="1">IFERROR(__xludf.DUMMYFUNCTION("VLOOKUP(A243, IMPORTRANGE(""https://docs.google.com/spreadsheets/d/1Fa25-N6f79vxX2vKdAVxmi7Dwy5hf34dnRWdXsvIvqw/edit#gid=763219425!"",""A2:K500""),10,0)"),"#N/A")</f>
        <v>#N/A</v>
      </c>
      <c r="L243" s="28" t="e">
        <f t="shared" ca="1" si="1"/>
        <v>#VALUE!</v>
      </c>
      <c r="M243" s="30" t="e">
        <f t="shared" ca="1" si="2"/>
        <v>#VALUE!</v>
      </c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4.25" x14ac:dyDescent="0.2">
      <c r="A244" s="25">
        <f t="shared" si="0"/>
        <v>243</v>
      </c>
      <c r="B244" s="26" t="str">
        <f ca="1">IFERROR(__xludf.DUMMYFUNCTION("VLOOKUP(A244, IMPORTRANGE(""https://docs.google.com/spreadsheets/d/1Fa25-N6f79vxX2vKdAVxmi7Dwy5hf34dnRWdXsvIvqw/edit#gid=763219425!"",""A2:K500""),3,0)"),"#N/A")</f>
        <v>#N/A</v>
      </c>
      <c r="C244" s="12" t="str">
        <f ca="1">IFERROR(__xludf.DUMMYFUNCTION("index(SPLIT(B244, "" ""), 0, 3)"),"#N/A")</f>
        <v>#N/A</v>
      </c>
      <c r="D244" s="13" t="e">
        <f ca="1">VLOOKUP(C244,Names!$C$2:$D$54,2,FALSE)</f>
        <v>#N/A</v>
      </c>
      <c r="E244" s="5" t="str">
        <f ca="1">IFERROR(__xludf.DUMMYFUNCTION("VLOOKUP(A244, IMPORTRANGE(""https://docs.google.com/spreadsheets/d/1Fa25-N6f79vxX2vKdAVxmi7Dwy5hf34dnRWdXsvIvqw/edit#gid=763219425!"",""A2:K500""),4,0)"),"#N/A")</f>
        <v>#N/A</v>
      </c>
      <c r="F244" s="5" t="str">
        <f ca="1">IFERROR(__xludf.DUMMYFUNCTION("VLOOKUP(A244, IMPORTRANGE(""https://docs.google.com/spreadsheets/d/1Fa25-N6f79vxX2vKdAVxmi7Dwy5hf34dnRWdXsvIvqw/edit#gid=763219425!"",""A2:K500""),5,0)"),"#N/A")</f>
        <v>#N/A</v>
      </c>
      <c r="G244" s="5" t="str">
        <f ca="1">IFERROR(__xludf.DUMMYFUNCTION("VLOOKUP(A244, IMPORTRANGE(""https://docs.google.com/spreadsheets/d/1Fa25-N6f79vxX2vKdAVxmi7Dwy5hf34dnRWdXsvIvqw/edit#gid=763219425!"",""A2:K500""),6,0)"),"#N/A")</f>
        <v>#N/A</v>
      </c>
      <c r="H244" s="27" t="str">
        <f ca="1">IFERROR(__xludf.DUMMYFUNCTION("VLOOKUP(A244, IMPORTRANGE(""https://docs.google.com/spreadsheets/d/1Fa25-N6f79vxX2vKdAVxmi7Dwy5hf34dnRWdXsvIvqw/edit#gid=763219425!"",""A2:K500""),7,0)"),"#N/A")</f>
        <v>#N/A</v>
      </c>
      <c r="I244" s="27" t="str">
        <f ca="1">IFERROR(__xludf.DUMMYFUNCTION("VLOOKUP(A244, IMPORTRANGE(""https://docs.google.com/spreadsheets/d/1Fa25-N6f79vxX2vKdAVxmi7Dwy5hf34dnRWdXsvIvqw/edit#gid=763219425!"",""A2:K500""),8,0)"),"#N/A")</f>
        <v>#N/A</v>
      </c>
      <c r="J244" s="27" t="str">
        <f ca="1">IFERROR(__xludf.DUMMYFUNCTION("VLOOKUP(A244, IMPORTRANGE(""https://docs.google.com/spreadsheets/d/1Fa25-N6f79vxX2vKdAVxmi7Dwy5hf34dnRWdXsvIvqw/edit#gid=763219425!"",""A2:K500""),9,0)"),"#N/A")</f>
        <v>#N/A</v>
      </c>
      <c r="K244" s="27" t="str">
        <f ca="1">IFERROR(__xludf.DUMMYFUNCTION("VLOOKUP(A244, IMPORTRANGE(""https://docs.google.com/spreadsheets/d/1Fa25-N6f79vxX2vKdAVxmi7Dwy5hf34dnRWdXsvIvqw/edit#gid=763219425!"",""A2:K500""),10,0)"),"#N/A")</f>
        <v>#N/A</v>
      </c>
      <c r="L244" s="28" t="e">
        <f t="shared" ca="1" si="1"/>
        <v>#VALUE!</v>
      </c>
      <c r="M244" s="30" t="e">
        <f t="shared" ca="1" si="2"/>
        <v>#VALUE!</v>
      </c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4.25" x14ac:dyDescent="0.2">
      <c r="A245" s="25">
        <f t="shared" si="0"/>
        <v>244</v>
      </c>
      <c r="B245" s="26" t="str">
        <f ca="1">IFERROR(__xludf.DUMMYFUNCTION("VLOOKUP(A245, IMPORTRANGE(""https://docs.google.com/spreadsheets/d/1Fa25-N6f79vxX2vKdAVxmi7Dwy5hf34dnRWdXsvIvqw/edit#gid=763219425!"",""A2:K500""),3,0)"),"#N/A")</f>
        <v>#N/A</v>
      </c>
      <c r="C245" s="12" t="str">
        <f ca="1">IFERROR(__xludf.DUMMYFUNCTION("index(SPLIT(B245, "" ""), 0, 3)"),"#N/A")</f>
        <v>#N/A</v>
      </c>
      <c r="D245" s="13" t="e">
        <f ca="1">VLOOKUP(C245,Names!$C$2:$D$54,2,FALSE)</f>
        <v>#N/A</v>
      </c>
      <c r="E245" s="5" t="str">
        <f ca="1">IFERROR(__xludf.DUMMYFUNCTION("VLOOKUP(A245, IMPORTRANGE(""https://docs.google.com/spreadsheets/d/1Fa25-N6f79vxX2vKdAVxmi7Dwy5hf34dnRWdXsvIvqw/edit#gid=763219425!"",""A2:K500""),4,0)"),"#N/A")</f>
        <v>#N/A</v>
      </c>
      <c r="F245" s="5" t="str">
        <f ca="1">IFERROR(__xludf.DUMMYFUNCTION("VLOOKUP(A245, IMPORTRANGE(""https://docs.google.com/spreadsheets/d/1Fa25-N6f79vxX2vKdAVxmi7Dwy5hf34dnRWdXsvIvqw/edit#gid=763219425!"",""A2:K500""),5,0)"),"#N/A")</f>
        <v>#N/A</v>
      </c>
      <c r="G245" s="5" t="str">
        <f ca="1">IFERROR(__xludf.DUMMYFUNCTION("VLOOKUP(A245, IMPORTRANGE(""https://docs.google.com/spreadsheets/d/1Fa25-N6f79vxX2vKdAVxmi7Dwy5hf34dnRWdXsvIvqw/edit#gid=763219425!"",""A2:K500""),6,0)"),"#N/A")</f>
        <v>#N/A</v>
      </c>
      <c r="H245" s="27" t="str">
        <f ca="1">IFERROR(__xludf.DUMMYFUNCTION("VLOOKUP(A245, IMPORTRANGE(""https://docs.google.com/spreadsheets/d/1Fa25-N6f79vxX2vKdAVxmi7Dwy5hf34dnRWdXsvIvqw/edit#gid=763219425!"",""A2:K500""),7,0)"),"#N/A")</f>
        <v>#N/A</v>
      </c>
      <c r="I245" s="27" t="str">
        <f ca="1">IFERROR(__xludf.DUMMYFUNCTION("VLOOKUP(A245, IMPORTRANGE(""https://docs.google.com/spreadsheets/d/1Fa25-N6f79vxX2vKdAVxmi7Dwy5hf34dnRWdXsvIvqw/edit#gid=763219425!"",""A2:K500""),8,0)"),"#N/A")</f>
        <v>#N/A</v>
      </c>
      <c r="J245" s="27" t="str">
        <f ca="1">IFERROR(__xludf.DUMMYFUNCTION("VLOOKUP(A245, IMPORTRANGE(""https://docs.google.com/spreadsheets/d/1Fa25-N6f79vxX2vKdAVxmi7Dwy5hf34dnRWdXsvIvqw/edit#gid=763219425!"",""A2:K500""),9,0)"),"#N/A")</f>
        <v>#N/A</v>
      </c>
      <c r="K245" s="27" t="str">
        <f ca="1">IFERROR(__xludf.DUMMYFUNCTION("VLOOKUP(A245, IMPORTRANGE(""https://docs.google.com/spreadsheets/d/1Fa25-N6f79vxX2vKdAVxmi7Dwy5hf34dnRWdXsvIvqw/edit#gid=763219425!"",""A2:K500""),10,0)"),"#N/A")</f>
        <v>#N/A</v>
      </c>
      <c r="L245" s="28" t="e">
        <f t="shared" ca="1" si="1"/>
        <v>#VALUE!</v>
      </c>
      <c r="M245" s="30" t="e">
        <f t="shared" ca="1" si="2"/>
        <v>#VALUE!</v>
      </c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4.25" x14ac:dyDescent="0.2">
      <c r="A246" s="25">
        <f t="shared" si="0"/>
        <v>245</v>
      </c>
      <c r="B246" s="26" t="str">
        <f ca="1">IFERROR(__xludf.DUMMYFUNCTION("VLOOKUP(A246, IMPORTRANGE(""https://docs.google.com/spreadsheets/d/1Fa25-N6f79vxX2vKdAVxmi7Dwy5hf34dnRWdXsvIvqw/edit#gid=763219425!"",""A2:K500""),3,0)"),"#N/A")</f>
        <v>#N/A</v>
      </c>
      <c r="C246" s="12" t="str">
        <f ca="1">IFERROR(__xludf.DUMMYFUNCTION("index(SPLIT(B246, "" ""), 0, 3)"),"#N/A")</f>
        <v>#N/A</v>
      </c>
      <c r="D246" s="13" t="e">
        <f ca="1">VLOOKUP(C246,Names!$C$2:$D$54,2,FALSE)</f>
        <v>#N/A</v>
      </c>
      <c r="E246" s="5" t="str">
        <f ca="1">IFERROR(__xludf.DUMMYFUNCTION("VLOOKUP(A246, IMPORTRANGE(""https://docs.google.com/spreadsheets/d/1Fa25-N6f79vxX2vKdAVxmi7Dwy5hf34dnRWdXsvIvqw/edit#gid=763219425!"",""A2:K500""),4,0)"),"#N/A")</f>
        <v>#N/A</v>
      </c>
      <c r="F246" s="5" t="str">
        <f ca="1">IFERROR(__xludf.DUMMYFUNCTION("VLOOKUP(A246, IMPORTRANGE(""https://docs.google.com/spreadsheets/d/1Fa25-N6f79vxX2vKdAVxmi7Dwy5hf34dnRWdXsvIvqw/edit#gid=763219425!"",""A2:K500""),5,0)"),"#N/A")</f>
        <v>#N/A</v>
      </c>
      <c r="G246" s="5" t="str">
        <f ca="1">IFERROR(__xludf.DUMMYFUNCTION("VLOOKUP(A246, IMPORTRANGE(""https://docs.google.com/spreadsheets/d/1Fa25-N6f79vxX2vKdAVxmi7Dwy5hf34dnRWdXsvIvqw/edit#gid=763219425!"",""A2:K500""),6,0)"),"#N/A")</f>
        <v>#N/A</v>
      </c>
      <c r="H246" s="27" t="str">
        <f ca="1">IFERROR(__xludf.DUMMYFUNCTION("VLOOKUP(A246, IMPORTRANGE(""https://docs.google.com/spreadsheets/d/1Fa25-N6f79vxX2vKdAVxmi7Dwy5hf34dnRWdXsvIvqw/edit#gid=763219425!"",""A2:K500""),7,0)"),"#N/A")</f>
        <v>#N/A</v>
      </c>
      <c r="I246" s="27" t="str">
        <f ca="1">IFERROR(__xludf.DUMMYFUNCTION("VLOOKUP(A246, IMPORTRANGE(""https://docs.google.com/spreadsheets/d/1Fa25-N6f79vxX2vKdAVxmi7Dwy5hf34dnRWdXsvIvqw/edit#gid=763219425!"",""A2:K500""),8,0)"),"#N/A")</f>
        <v>#N/A</v>
      </c>
      <c r="J246" s="27" t="str">
        <f ca="1">IFERROR(__xludf.DUMMYFUNCTION("VLOOKUP(A246, IMPORTRANGE(""https://docs.google.com/spreadsheets/d/1Fa25-N6f79vxX2vKdAVxmi7Dwy5hf34dnRWdXsvIvqw/edit#gid=763219425!"",""A2:K500""),9,0)"),"#N/A")</f>
        <v>#N/A</v>
      </c>
      <c r="K246" s="27" t="str">
        <f ca="1">IFERROR(__xludf.DUMMYFUNCTION("VLOOKUP(A246, IMPORTRANGE(""https://docs.google.com/spreadsheets/d/1Fa25-N6f79vxX2vKdAVxmi7Dwy5hf34dnRWdXsvIvqw/edit#gid=763219425!"",""A2:K500""),10,0)"),"#N/A")</f>
        <v>#N/A</v>
      </c>
      <c r="L246" s="28" t="e">
        <f t="shared" ca="1" si="1"/>
        <v>#VALUE!</v>
      </c>
      <c r="M246" s="30" t="e">
        <f t="shared" ca="1" si="2"/>
        <v>#VALUE!</v>
      </c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4.25" x14ac:dyDescent="0.2">
      <c r="A247" s="25">
        <f t="shared" si="0"/>
        <v>246</v>
      </c>
      <c r="B247" s="26" t="str">
        <f ca="1">IFERROR(__xludf.DUMMYFUNCTION("VLOOKUP(A247, IMPORTRANGE(""https://docs.google.com/spreadsheets/d/1Fa25-N6f79vxX2vKdAVxmi7Dwy5hf34dnRWdXsvIvqw/edit#gid=763219425!"",""A2:K500""),3,0)"),"#N/A")</f>
        <v>#N/A</v>
      </c>
      <c r="C247" s="12" t="str">
        <f ca="1">IFERROR(__xludf.DUMMYFUNCTION("index(SPLIT(B247, "" ""), 0, 3)"),"#N/A")</f>
        <v>#N/A</v>
      </c>
      <c r="D247" s="13" t="e">
        <f ca="1">VLOOKUP(C247,Names!$C$2:$D$54,2,FALSE)</f>
        <v>#N/A</v>
      </c>
      <c r="E247" s="5" t="str">
        <f ca="1">IFERROR(__xludf.DUMMYFUNCTION("VLOOKUP(A247, IMPORTRANGE(""https://docs.google.com/spreadsheets/d/1Fa25-N6f79vxX2vKdAVxmi7Dwy5hf34dnRWdXsvIvqw/edit#gid=763219425!"",""A2:K500""),4,0)"),"#N/A")</f>
        <v>#N/A</v>
      </c>
      <c r="F247" s="5" t="str">
        <f ca="1">IFERROR(__xludf.DUMMYFUNCTION("VLOOKUP(A247, IMPORTRANGE(""https://docs.google.com/spreadsheets/d/1Fa25-N6f79vxX2vKdAVxmi7Dwy5hf34dnRWdXsvIvqw/edit#gid=763219425!"",""A2:K500""),5,0)"),"#N/A")</f>
        <v>#N/A</v>
      </c>
      <c r="G247" s="5" t="str">
        <f ca="1">IFERROR(__xludf.DUMMYFUNCTION("VLOOKUP(A247, IMPORTRANGE(""https://docs.google.com/spreadsheets/d/1Fa25-N6f79vxX2vKdAVxmi7Dwy5hf34dnRWdXsvIvqw/edit#gid=763219425!"",""A2:K500""),6,0)"),"#N/A")</f>
        <v>#N/A</v>
      </c>
      <c r="H247" s="27" t="str">
        <f ca="1">IFERROR(__xludf.DUMMYFUNCTION("VLOOKUP(A247, IMPORTRANGE(""https://docs.google.com/spreadsheets/d/1Fa25-N6f79vxX2vKdAVxmi7Dwy5hf34dnRWdXsvIvqw/edit#gid=763219425!"",""A2:K500""),7,0)"),"#N/A")</f>
        <v>#N/A</v>
      </c>
      <c r="I247" s="27" t="str">
        <f ca="1">IFERROR(__xludf.DUMMYFUNCTION("VLOOKUP(A247, IMPORTRANGE(""https://docs.google.com/spreadsheets/d/1Fa25-N6f79vxX2vKdAVxmi7Dwy5hf34dnRWdXsvIvqw/edit#gid=763219425!"",""A2:K500""),8,0)"),"#N/A")</f>
        <v>#N/A</v>
      </c>
      <c r="J247" s="27" t="str">
        <f ca="1">IFERROR(__xludf.DUMMYFUNCTION("VLOOKUP(A247, IMPORTRANGE(""https://docs.google.com/spreadsheets/d/1Fa25-N6f79vxX2vKdAVxmi7Dwy5hf34dnRWdXsvIvqw/edit#gid=763219425!"",""A2:K500""),9,0)"),"#N/A")</f>
        <v>#N/A</v>
      </c>
      <c r="K247" s="27" t="str">
        <f ca="1">IFERROR(__xludf.DUMMYFUNCTION("VLOOKUP(A247, IMPORTRANGE(""https://docs.google.com/spreadsheets/d/1Fa25-N6f79vxX2vKdAVxmi7Dwy5hf34dnRWdXsvIvqw/edit#gid=763219425!"",""A2:K500""),10,0)"),"#N/A")</f>
        <v>#N/A</v>
      </c>
      <c r="L247" s="28" t="e">
        <f t="shared" ca="1" si="1"/>
        <v>#VALUE!</v>
      </c>
      <c r="M247" s="30" t="e">
        <f t="shared" ca="1" si="2"/>
        <v>#VALUE!</v>
      </c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4.25" x14ac:dyDescent="0.2">
      <c r="A248" s="25">
        <f t="shared" si="0"/>
        <v>247</v>
      </c>
      <c r="B248" s="26" t="str">
        <f ca="1">IFERROR(__xludf.DUMMYFUNCTION("VLOOKUP(A248, IMPORTRANGE(""https://docs.google.com/spreadsheets/d/1Fa25-N6f79vxX2vKdAVxmi7Dwy5hf34dnRWdXsvIvqw/edit#gid=763219425!"",""A2:K500""),3,0)"),"#N/A")</f>
        <v>#N/A</v>
      </c>
      <c r="C248" s="12" t="str">
        <f ca="1">IFERROR(__xludf.DUMMYFUNCTION("index(SPLIT(B248, "" ""), 0, 3)"),"#N/A")</f>
        <v>#N/A</v>
      </c>
      <c r="D248" s="13" t="e">
        <f ca="1">VLOOKUP(C248,Names!$C$2:$D$54,2,FALSE)</f>
        <v>#N/A</v>
      </c>
      <c r="E248" s="5" t="str">
        <f ca="1">IFERROR(__xludf.DUMMYFUNCTION("VLOOKUP(A248, IMPORTRANGE(""https://docs.google.com/spreadsheets/d/1Fa25-N6f79vxX2vKdAVxmi7Dwy5hf34dnRWdXsvIvqw/edit#gid=763219425!"",""A2:K500""),4,0)"),"#N/A")</f>
        <v>#N/A</v>
      </c>
      <c r="F248" s="5" t="str">
        <f ca="1">IFERROR(__xludf.DUMMYFUNCTION("VLOOKUP(A248, IMPORTRANGE(""https://docs.google.com/spreadsheets/d/1Fa25-N6f79vxX2vKdAVxmi7Dwy5hf34dnRWdXsvIvqw/edit#gid=763219425!"",""A2:K500""),5,0)"),"#N/A")</f>
        <v>#N/A</v>
      </c>
      <c r="G248" s="5" t="str">
        <f ca="1">IFERROR(__xludf.DUMMYFUNCTION("VLOOKUP(A248, IMPORTRANGE(""https://docs.google.com/spreadsheets/d/1Fa25-N6f79vxX2vKdAVxmi7Dwy5hf34dnRWdXsvIvqw/edit#gid=763219425!"",""A2:K500""),6,0)"),"#N/A")</f>
        <v>#N/A</v>
      </c>
      <c r="H248" s="27" t="str">
        <f ca="1">IFERROR(__xludf.DUMMYFUNCTION("VLOOKUP(A248, IMPORTRANGE(""https://docs.google.com/spreadsheets/d/1Fa25-N6f79vxX2vKdAVxmi7Dwy5hf34dnRWdXsvIvqw/edit#gid=763219425!"",""A2:K500""),7,0)"),"#N/A")</f>
        <v>#N/A</v>
      </c>
      <c r="I248" s="27" t="str">
        <f ca="1">IFERROR(__xludf.DUMMYFUNCTION("VLOOKUP(A248, IMPORTRANGE(""https://docs.google.com/spreadsheets/d/1Fa25-N6f79vxX2vKdAVxmi7Dwy5hf34dnRWdXsvIvqw/edit#gid=763219425!"",""A2:K500""),8,0)"),"#N/A")</f>
        <v>#N/A</v>
      </c>
      <c r="J248" s="27" t="str">
        <f ca="1">IFERROR(__xludf.DUMMYFUNCTION("VLOOKUP(A248, IMPORTRANGE(""https://docs.google.com/spreadsheets/d/1Fa25-N6f79vxX2vKdAVxmi7Dwy5hf34dnRWdXsvIvqw/edit#gid=763219425!"",""A2:K500""),9,0)"),"#N/A")</f>
        <v>#N/A</v>
      </c>
      <c r="K248" s="27" t="str">
        <f ca="1">IFERROR(__xludf.DUMMYFUNCTION("VLOOKUP(A248, IMPORTRANGE(""https://docs.google.com/spreadsheets/d/1Fa25-N6f79vxX2vKdAVxmi7Dwy5hf34dnRWdXsvIvqw/edit#gid=763219425!"",""A2:K500""),10,0)"),"#N/A")</f>
        <v>#N/A</v>
      </c>
      <c r="L248" s="28" t="e">
        <f t="shared" ca="1" si="1"/>
        <v>#VALUE!</v>
      </c>
      <c r="M248" s="30" t="e">
        <f t="shared" ca="1" si="2"/>
        <v>#VALUE!</v>
      </c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4.25" x14ac:dyDescent="0.2">
      <c r="A249" s="25">
        <f t="shared" si="0"/>
        <v>248</v>
      </c>
      <c r="B249" s="26" t="str">
        <f ca="1">IFERROR(__xludf.DUMMYFUNCTION("VLOOKUP(A249, IMPORTRANGE(""https://docs.google.com/spreadsheets/d/1Fa25-N6f79vxX2vKdAVxmi7Dwy5hf34dnRWdXsvIvqw/edit#gid=763219425!"",""A2:K500""),3,0)"),"#N/A")</f>
        <v>#N/A</v>
      </c>
      <c r="C249" s="12" t="str">
        <f ca="1">IFERROR(__xludf.DUMMYFUNCTION("index(SPLIT(B249, "" ""), 0, 3)"),"#N/A")</f>
        <v>#N/A</v>
      </c>
      <c r="D249" s="13" t="e">
        <f ca="1">VLOOKUP(C249,Names!$C$2:$D$54,2,FALSE)</f>
        <v>#N/A</v>
      </c>
      <c r="E249" s="5" t="str">
        <f ca="1">IFERROR(__xludf.DUMMYFUNCTION("VLOOKUP(A249, IMPORTRANGE(""https://docs.google.com/spreadsheets/d/1Fa25-N6f79vxX2vKdAVxmi7Dwy5hf34dnRWdXsvIvqw/edit#gid=763219425!"",""A2:K500""),4,0)"),"#N/A")</f>
        <v>#N/A</v>
      </c>
      <c r="F249" s="5" t="str">
        <f ca="1">IFERROR(__xludf.DUMMYFUNCTION("VLOOKUP(A249, IMPORTRANGE(""https://docs.google.com/spreadsheets/d/1Fa25-N6f79vxX2vKdAVxmi7Dwy5hf34dnRWdXsvIvqw/edit#gid=763219425!"",""A2:K500""),5,0)"),"#N/A")</f>
        <v>#N/A</v>
      </c>
      <c r="G249" s="5" t="str">
        <f ca="1">IFERROR(__xludf.DUMMYFUNCTION("VLOOKUP(A249, IMPORTRANGE(""https://docs.google.com/spreadsheets/d/1Fa25-N6f79vxX2vKdAVxmi7Dwy5hf34dnRWdXsvIvqw/edit#gid=763219425!"",""A2:K500""),6,0)"),"#N/A")</f>
        <v>#N/A</v>
      </c>
      <c r="H249" s="27" t="str">
        <f ca="1">IFERROR(__xludf.DUMMYFUNCTION("VLOOKUP(A249, IMPORTRANGE(""https://docs.google.com/spreadsheets/d/1Fa25-N6f79vxX2vKdAVxmi7Dwy5hf34dnRWdXsvIvqw/edit#gid=763219425!"",""A2:K500""),7,0)"),"#N/A")</f>
        <v>#N/A</v>
      </c>
      <c r="I249" s="27" t="str">
        <f ca="1">IFERROR(__xludf.DUMMYFUNCTION("VLOOKUP(A249, IMPORTRANGE(""https://docs.google.com/spreadsheets/d/1Fa25-N6f79vxX2vKdAVxmi7Dwy5hf34dnRWdXsvIvqw/edit#gid=763219425!"",""A2:K500""),8,0)"),"#N/A")</f>
        <v>#N/A</v>
      </c>
      <c r="J249" s="27" t="str">
        <f ca="1">IFERROR(__xludf.DUMMYFUNCTION("VLOOKUP(A249, IMPORTRANGE(""https://docs.google.com/spreadsheets/d/1Fa25-N6f79vxX2vKdAVxmi7Dwy5hf34dnRWdXsvIvqw/edit#gid=763219425!"",""A2:K500""),9,0)"),"#N/A")</f>
        <v>#N/A</v>
      </c>
      <c r="K249" s="27" t="str">
        <f ca="1">IFERROR(__xludf.DUMMYFUNCTION("VLOOKUP(A249, IMPORTRANGE(""https://docs.google.com/spreadsheets/d/1Fa25-N6f79vxX2vKdAVxmi7Dwy5hf34dnRWdXsvIvqw/edit#gid=763219425!"",""A2:K500""),10,0)"),"#N/A")</f>
        <v>#N/A</v>
      </c>
      <c r="L249" s="28" t="e">
        <f t="shared" ca="1" si="1"/>
        <v>#VALUE!</v>
      </c>
      <c r="M249" s="30" t="e">
        <f t="shared" ca="1" si="2"/>
        <v>#VALUE!</v>
      </c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4.25" x14ac:dyDescent="0.2">
      <c r="A250" s="25">
        <f t="shared" si="0"/>
        <v>249</v>
      </c>
      <c r="B250" s="26" t="str">
        <f ca="1">IFERROR(__xludf.DUMMYFUNCTION("VLOOKUP(A250, IMPORTRANGE(""https://docs.google.com/spreadsheets/d/1Fa25-N6f79vxX2vKdAVxmi7Dwy5hf34dnRWdXsvIvqw/edit#gid=763219425!"",""A2:K500""),3,0)"),"#N/A")</f>
        <v>#N/A</v>
      </c>
      <c r="C250" s="12" t="str">
        <f ca="1">IFERROR(__xludf.DUMMYFUNCTION("index(SPLIT(B250, "" ""), 0, 3)"),"#N/A")</f>
        <v>#N/A</v>
      </c>
      <c r="D250" s="13" t="e">
        <f ca="1">VLOOKUP(C250,Names!$C$2:$D$54,2,FALSE)</f>
        <v>#N/A</v>
      </c>
      <c r="E250" s="5" t="str">
        <f ca="1">IFERROR(__xludf.DUMMYFUNCTION("VLOOKUP(A250, IMPORTRANGE(""https://docs.google.com/spreadsheets/d/1Fa25-N6f79vxX2vKdAVxmi7Dwy5hf34dnRWdXsvIvqw/edit#gid=763219425!"",""A2:K500""),4,0)"),"#N/A")</f>
        <v>#N/A</v>
      </c>
      <c r="F250" s="5" t="str">
        <f ca="1">IFERROR(__xludf.DUMMYFUNCTION("VLOOKUP(A250, IMPORTRANGE(""https://docs.google.com/spreadsheets/d/1Fa25-N6f79vxX2vKdAVxmi7Dwy5hf34dnRWdXsvIvqw/edit#gid=763219425!"",""A2:K500""),5,0)"),"#N/A")</f>
        <v>#N/A</v>
      </c>
      <c r="G250" s="5" t="str">
        <f ca="1">IFERROR(__xludf.DUMMYFUNCTION("VLOOKUP(A250, IMPORTRANGE(""https://docs.google.com/spreadsheets/d/1Fa25-N6f79vxX2vKdAVxmi7Dwy5hf34dnRWdXsvIvqw/edit#gid=763219425!"",""A2:K500""),6,0)"),"#N/A")</f>
        <v>#N/A</v>
      </c>
      <c r="H250" s="27" t="str">
        <f ca="1">IFERROR(__xludf.DUMMYFUNCTION("VLOOKUP(A250, IMPORTRANGE(""https://docs.google.com/spreadsheets/d/1Fa25-N6f79vxX2vKdAVxmi7Dwy5hf34dnRWdXsvIvqw/edit#gid=763219425!"",""A2:K500""),7,0)"),"#N/A")</f>
        <v>#N/A</v>
      </c>
      <c r="I250" s="27" t="str">
        <f ca="1">IFERROR(__xludf.DUMMYFUNCTION("VLOOKUP(A250, IMPORTRANGE(""https://docs.google.com/spreadsheets/d/1Fa25-N6f79vxX2vKdAVxmi7Dwy5hf34dnRWdXsvIvqw/edit#gid=763219425!"",""A2:K500""),8,0)"),"#N/A")</f>
        <v>#N/A</v>
      </c>
      <c r="J250" s="27" t="str">
        <f ca="1">IFERROR(__xludf.DUMMYFUNCTION("VLOOKUP(A250, IMPORTRANGE(""https://docs.google.com/spreadsheets/d/1Fa25-N6f79vxX2vKdAVxmi7Dwy5hf34dnRWdXsvIvqw/edit#gid=763219425!"",""A2:K500""),9,0)"),"#N/A")</f>
        <v>#N/A</v>
      </c>
      <c r="K250" s="27" t="str">
        <f ca="1">IFERROR(__xludf.DUMMYFUNCTION("VLOOKUP(A250, IMPORTRANGE(""https://docs.google.com/spreadsheets/d/1Fa25-N6f79vxX2vKdAVxmi7Dwy5hf34dnRWdXsvIvqw/edit#gid=763219425!"",""A2:K500""),10,0)"),"#N/A")</f>
        <v>#N/A</v>
      </c>
      <c r="L250" s="28" t="e">
        <f t="shared" ca="1" si="1"/>
        <v>#VALUE!</v>
      </c>
      <c r="M250" s="30" t="e">
        <f t="shared" ca="1" si="2"/>
        <v>#VALUE!</v>
      </c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4.25" x14ac:dyDescent="0.2">
      <c r="A251" s="25">
        <f t="shared" si="0"/>
        <v>250</v>
      </c>
      <c r="B251" s="26" t="str">
        <f ca="1">IFERROR(__xludf.DUMMYFUNCTION("VLOOKUP(A251, IMPORTRANGE(""https://docs.google.com/spreadsheets/d/1Fa25-N6f79vxX2vKdAVxmi7Dwy5hf34dnRWdXsvIvqw/edit#gid=763219425!"",""A2:K500""),3,0)"),"#N/A")</f>
        <v>#N/A</v>
      </c>
      <c r="C251" s="12" t="str">
        <f ca="1">IFERROR(__xludf.DUMMYFUNCTION("index(SPLIT(B251, "" ""), 0, 3)"),"#N/A")</f>
        <v>#N/A</v>
      </c>
      <c r="D251" s="13" t="e">
        <f ca="1">VLOOKUP(C251,Names!$C$2:$D$54,2,FALSE)</f>
        <v>#N/A</v>
      </c>
      <c r="E251" s="5" t="str">
        <f ca="1">IFERROR(__xludf.DUMMYFUNCTION("VLOOKUP(A251, IMPORTRANGE(""https://docs.google.com/spreadsheets/d/1Fa25-N6f79vxX2vKdAVxmi7Dwy5hf34dnRWdXsvIvqw/edit#gid=763219425!"",""A2:K500""),4,0)"),"#N/A")</f>
        <v>#N/A</v>
      </c>
      <c r="F251" s="5" t="str">
        <f ca="1">IFERROR(__xludf.DUMMYFUNCTION("VLOOKUP(A251, IMPORTRANGE(""https://docs.google.com/spreadsheets/d/1Fa25-N6f79vxX2vKdAVxmi7Dwy5hf34dnRWdXsvIvqw/edit#gid=763219425!"",""A2:K500""),5,0)"),"#N/A")</f>
        <v>#N/A</v>
      </c>
      <c r="G251" s="5" t="str">
        <f ca="1">IFERROR(__xludf.DUMMYFUNCTION("VLOOKUP(A251, IMPORTRANGE(""https://docs.google.com/spreadsheets/d/1Fa25-N6f79vxX2vKdAVxmi7Dwy5hf34dnRWdXsvIvqw/edit#gid=763219425!"",""A2:K500""),6,0)"),"#N/A")</f>
        <v>#N/A</v>
      </c>
      <c r="H251" s="27" t="str">
        <f ca="1">IFERROR(__xludf.DUMMYFUNCTION("VLOOKUP(A251, IMPORTRANGE(""https://docs.google.com/spreadsheets/d/1Fa25-N6f79vxX2vKdAVxmi7Dwy5hf34dnRWdXsvIvqw/edit#gid=763219425!"",""A2:K500""),7,0)"),"#N/A")</f>
        <v>#N/A</v>
      </c>
      <c r="I251" s="27" t="str">
        <f ca="1">IFERROR(__xludf.DUMMYFUNCTION("VLOOKUP(A251, IMPORTRANGE(""https://docs.google.com/spreadsheets/d/1Fa25-N6f79vxX2vKdAVxmi7Dwy5hf34dnRWdXsvIvqw/edit#gid=763219425!"",""A2:K500""),8,0)"),"#N/A")</f>
        <v>#N/A</v>
      </c>
      <c r="J251" s="27" t="str">
        <f ca="1">IFERROR(__xludf.DUMMYFUNCTION("VLOOKUP(A251, IMPORTRANGE(""https://docs.google.com/spreadsheets/d/1Fa25-N6f79vxX2vKdAVxmi7Dwy5hf34dnRWdXsvIvqw/edit#gid=763219425!"",""A2:K500""),9,0)"),"#N/A")</f>
        <v>#N/A</v>
      </c>
      <c r="K251" s="27" t="str">
        <f ca="1">IFERROR(__xludf.DUMMYFUNCTION("VLOOKUP(A251, IMPORTRANGE(""https://docs.google.com/spreadsheets/d/1Fa25-N6f79vxX2vKdAVxmi7Dwy5hf34dnRWdXsvIvqw/edit#gid=763219425!"",""A2:K500""),10,0)"),"#N/A")</f>
        <v>#N/A</v>
      </c>
      <c r="L251" s="28" t="e">
        <f t="shared" ca="1" si="1"/>
        <v>#VALUE!</v>
      </c>
      <c r="M251" s="30" t="e">
        <f t="shared" ca="1" si="2"/>
        <v>#VALUE!</v>
      </c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4.25" x14ac:dyDescent="0.2">
      <c r="A252" s="25">
        <f t="shared" si="0"/>
        <v>251</v>
      </c>
      <c r="B252" s="26" t="str">
        <f ca="1">IFERROR(__xludf.DUMMYFUNCTION("VLOOKUP(A252, IMPORTRANGE(""https://docs.google.com/spreadsheets/d/1Fa25-N6f79vxX2vKdAVxmi7Dwy5hf34dnRWdXsvIvqw/edit#gid=763219425!"",""A2:K500""),3,0)"),"#N/A")</f>
        <v>#N/A</v>
      </c>
      <c r="C252" s="12" t="str">
        <f ca="1">IFERROR(__xludf.DUMMYFUNCTION("index(SPLIT(B252, "" ""), 0, 3)"),"#N/A")</f>
        <v>#N/A</v>
      </c>
      <c r="D252" s="13" t="e">
        <f ca="1">VLOOKUP(C252,Names!$C$2:$D$54,2,FALSE)</f>
        <v>#N/A</v>
      </c>
      <c r="E252" s="5" t="str">
        <f ca="1">IFERROR(__xludf.DUMMYFUNCTION("VLOOKUP(A252, IMPORTRANGE(""https://docs.google.com/spreadsheets/d/1Fa25-N6f79vxX2vKdAVxmi7Dwy5hf34dnRWdXsvIvqw/edit#gid=763219425!"",""A2:K500""),4,0)"),"#N/A")</f>
        <v>#N/A</v>
      </c>
      <c r="F252" s="5" t="str">
        <f ca="1">IFERROR(__xludf.DUMMYFUNCTION("VLOOKUP(A252, IMPORTRANGE(""https://docs.google.com/spreadsheets/d/1Fa25-N6f79vxX2vKdAVxmi7Dwy5hf34dnRWdXsvIvqw/edit#gid=763219425!"",""A2:K500""),5,0)"),"#N/A")</f>
        <v>#N/A</v>
      </c>
      <c r="G252" s="5" t="str">
        <f ca="1">IFERROR(__xludf.DUMMYFUNCTION("VLOOKUP(A252, IMPORTRANGE(""https://docs.google.com/spreadsheets/d/1Fa25-N6f79vxX2vKdAVxmi7Dwy5hf34dnRWdXsvIvqw/edit#gid=763219425!"",""A2:K500""),6,0)"),"#N/A")</f>
        <v>#N/A</v>
      </c>
      <c r="H252" s="27" t="str">
        <f ca="1">IFERROR(__xludf.DUMMYFUNCTION("VLOOKUP(A252, IMPORTRANGE(""https://docs.google.com/spreadsheets/d/1Fa25-N6f79vxX2vKdAVxmi7Dwy5hf34dnRWdXsvIvqw/edit#gid=763219425!"",""A2:K500""),7,0)"),"#N/A")</f>
        <v>#N/A</v>
      </c>
      <c r="I252" s="27" t="str">
        <f ca="1">IFERROR(__xludf.DUMMYFUNCTION("VLOOKUP(A252, IMPORTRANGE(""https://docs.google.com/spreadsheets/d/1Fa25-N6f79vxX2vKdAVxmi7Dwy5hf34dnRWdXsvIvqw/edit#gid=763219425!"",""A2:K500""),8,0)"),"#N/A")</f>
        <v>#N/A</v>
      </c>
      <c r="J252" s="27" t="str">
        <f ca="1">IFERROR(__xludf.DUMMYFUNCTION("VLOOKUP(A252, IMPORTRANGE(""https://docs.google.com/spreadsheets/d/1Fa25-N6f79vxX2vKdAVxmi7Dwy5hf34dnRWdXsvIvqw/edit#gid=763219425!"",""A2:K500""),9,0)"),"#N/A")</f>
        <v>#N/A</v>
      </c>
      <c r="K252" s="27" t="str">
        <f ca="1">IFERROR(__xludf.DUMMYFUNCTION("VLOOKUP(A252, IMPORTRANGE(""https://docs.google.com/spreadsheets/d/1Fa25-N6f79vxX2vKdAVxmi7Dwy5hf34dnRWdXsvIvqw/edit#gid=763219425!"",""A2:K500""),10,0)"),"#N/A")</f>
        <v>#N/A</v>
      </c>
      <c r="L252" s="28" t="e">
        <f t="shared" ca="1" si="1"/>
        <v>#VALUE!</v>
      </c>
      <c r="M252" s="30" t="e">
        <f t="shared" ca="1" si="2"/>
        <v>#VALUE!</v>
      </c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4.25" x14ac:dyDescent="0.2">
      <c r="A253" s="25">
        <f t="shared" si="0"/>
        <v>252</v>
      </c>
      <c r="B253" s="26" t="str">
        <f ca="1">IFERROR(__xludf.DUMMYFUNCTION("VLOOKUP(A253, IMPORTRANGE(""https://docs.google.com/spreadsheets/d/1Fa25-N6f79vxX2vKdAVxmi7Dwy5hf34dnRWdXsvIvqw/edit#gid=763219425!"",""A2:K500""),3,0)"),"#N/A")</f>
        <v>#N/A</v>
      </c>
      <c r="C253" s="12" t="str">
        <f ca="1">IFERROR(__xludf.DUMMYFUNCTION("index(SPLIT(B253, "" ""), 0, 3)"),"#N/A")</f>
        <v>#N/A</v>
      </c>
      <c r="D253" s="13" t="e">
        <f ca="1">VLOOKUP(C253,Names!$C$2:$D$54,2,FALSE)</f>
        <v>#N/A</v>
      </c>
      <c r="E253" s="5" t="str">
        <f ca="1">IFERROR(__xludf.DUMMYFUNCTION("VLOOKUP(A253, IMPORTRANGE(""https://docs.google.com/spreadsheets/d/1Fa25-N6f79vxX2vKdAVxmi7Dwy5hf34dnRWdXsvIvqw/edit#gid=763219425!"",""A2:K500""),4,0)"),"#N/A")</f>
        <v>#N/A</v>
      </c>
      <c r="F253" s="5" t="str">
        <f ca="1">IFERROR(__xludf.DUMMYFUNCTION("VLOOKUP(A253, IMPORTRANGE(""https://docs.google.com/spreadsheets/d/1Fa25-N6f79vxX2vKdAVxmi7Dwy5hf34dnRWdXsvIvqw/edit#gid=763219425!"",""A2:K500""),5,0)"),"#N/A")</f>
        <v>#N/A</v>
      </c>
      <c r="G253" s="5" t="str">
        <f ca="1">IFERROR(__xludf.DUMMYFUNCTION("VLOOKUP(A253, IMPORTRANGE(""https://docs.google.com/spreadsheets/d/1Fa25-N6f79vxX2vKdAVxmi7Dwy5hf34dnRWdXsvIvqw/edit#gid=763219425!"",""A2:K500""),6,0)"),"#N/A")</f>
        <v>#N/A</v>
      </c>
      <c r="H253" s="27" t="str">
        <f ca="1">IFERROR(__xludf.DUMMYFUNCTION("VLOOKUP(A253, IMPORTRANGE(""https://docs.google.com/spreadsheets/d/1Fa25-N6f79vxX2vKdAVxmi7Dwy5hf34dnRWdXsvIvqw/edit#gid=763219425!"",""A2:K500""),7,0)"),"#N/A")</f>
        <v>#N/A</v>
      </c>
      <c r="I253" s="27" t="str">
        <f ca="1">IFERROR(__xludf.DUMMYFUNCTION("VLOOKUP(A253, IMPORTRANGE(""https://docs.google.com/spreadsheets/d/1Fa25-N6f79vxX2vKdAVxmi7Dwy5hf34dnRWdXsvIvqw/edit#gid=763219425!"",""A2:K500""),8,0)"),"#N/A")</f>
        <v>#N/A</v>
      </c>
      <c r="J253" s="27" t="str">
        <f ca="1">IFERROR(__xludf.DUMMYFUNCTION("VLOOKUP(A253, IMPORTRANGE(""https://docs.google.com/spreadsheets/d/1Fa25-N6f79vxX2vKdAVxmi7Dwy5hf34dnRWdXsvIvqw/edit#gid=763219425!"",""A2:K500""),9,0)"),"#N/A")</f>
        <v>#N/A</v>
      </c>
      <c r="K253" s="27" t="str">
        <f ca="1">IFERROR(__xludf.DUMMYFUNCTION("VLOOKUP(A253, IMPORTRANGE(""https://docs.google.com/spreadsheets/d/1Fa25-N6f79vxX2vKdAVxmi7Dwy5hf34dnRWdXsvIvqw/edit#gid=763219425!"",""A2:K500""),10,0)"),"#N/A")</f>
        <v>#N/A</v>
      </c>
      <c r="L253" s="28" t="e">
        <f t="shared" ca="1" si="1"/>
        <v>#VALUE!</v>
      </c>
      <c r="M253" s="30" t="e">
        <f t="shared" ca="1" si="2"/>
        <v>#VALUE!</v>
      </c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4.25" x14ac:dyDescent="0.2">
      <c r="A254" s="25">
        <f t="shared" si="0"/>
        <v>253</v>
      </c>
      <c r="B254" s="26" t="str">
        <f ca="1">IFERROR(__xludf.DUMMYFUNCTION("VLOOKUP(A254, IMPORTRANGE(""https://docs.google.com/spreadsheets/d/1Fa25-N6f79vxX2vKdAVxmi7Dwy5hf34dnRWdXsvIvqw/edit#gid=763219425!"",""A2:K500""),3,0)"),"#N/A")</f>
        <v>#N/A</v>
      </c>
      <c r="C254" s="12" t="str">
        <f ca="1">IFERROR(__xludf.DUMMYFUNCTION("index(SPLIT(B254, "" ""), 0, 3)"),"#N/A")</f>
        <v>#N/A</v>
      </c>
      <c r="D254" s="13" t="e">
        <f ca="1">VLOOKUP(C254,Names!$C$2:$D$54,2,FALSE)</f>
        <v>#N/A</v>
      </c>
      <c r="E254" s="5" t="str">
        <f ca="1">IFERROR(__xludf.DUMMYFUNCTION("VLOOKUP(A254, IMPORTRANGE(""https://docs.google.com/spreadsheets/d/1Fa25-N6f79vxX2vKdAVxmi7Dwy5hf34dnRWdXsvIvqw/edit#gid=763219425!"",""A2:K500""),4,0)"),"#N/A")</f>
        <v>#N/A</v>
      </c>
      <c r="F254" s="5" t="str">
        <f ca="1">IFERROR(__xludf.DUMMYFUNCTION("VLOOKUP(A254, IMPORTRANGE(""https://docs.google.com/spreadsheets/d/1Fa25-N6f79vxX2vKdAVxmi7Dwy5hf34dnRWdXsvIvqw/edit#gid=763219425!"",""A2:K500""),5,0)"),"#N/A")</f>
        <v>#N/A</v>
      </c>
      <c r="G254" s="5" t="str">
        <f ca="1">IFERROR(__xludf.DUMMYFUNCTION("VLOOKUP(A254, IMPORTRANGE(""https://docs.google.com/spreadsheets/d/1Fa25-N6f79vxX2vKdAVxmi7Dwy5hf34dnRWdXsvIvqw/edit#gid=763219425!"",""A2:K500""),6,0)"),"#N/A")</f>
        <v>#N/A</v>
      </c>
      <c r="H254" s="27" t="str">
        <f ca="1">IFERROR(__xludf.DUMMYFUNCTION("VLOOKUP(A254, IMPORTRANGE(""https://docs.google.com/spreadsheets/d/1Fa25-N6f79vxX2vKdAVxmi7Dwy5hf34dnRWdXsvIvqw/edit#gid=763219425!"",""A2:K500""),7,0)"),"#N/A")</f>
        <v>#N/A</v>
      </c>
      <c r="I254" s="27" t="str">
        <f ca="1">IFERROR(__xludf.DUMMYFUNCTION("VLOOKUP(A254, IMPORTRANGE(""https://docs.google.com/spreadsheets/d/1Fa25-N6f79vxX2vKdAVxmi7Dwy5hf34dnRWdXsvIvqw/edit#gid=763219425!"",""A2:K500""),8,0)"),"#N/A")</f>
        <v>#N/A</v>
      </c>
      <c r="J254" s="27" t="str">
        <f ca="1">IFERROR(__xludf.DUMMYFUNCTION("VLOOKUP(A254, IMPORTRANGE(""https://docs.google.com/spreadsheets/d/1Fa25-N6f79vxX2vKdAVxmi7Dwy5hf34dnRWdXsvIvqw/edit#gid=763219425!"",""A2:K500""),9,0)"),"#N/A")</f>
        <v>#N/A</v>
      </c>
      <c r="K254" s="27" t="str">
        <f ca="1">IFERROR(__xludf.DUMMYFUNCTION("VLOOKUP(A254, IMPORTRANGE(""https://docs.google.com/spreadsheets/d/1Fa25-N6f79vxX2vKdAVxmi7Dwy5hf34dnRWdXsvIvqw/edit#gid=763219425!"",""A2:K500""),10,0)"),"#N/A")</f>
        <v>#N/A</v>
      </c>
      <c r="L254" s="28" t="e">
        <f t="shared" ca="1" si="1"/>
        <v>#VALUE!</v>
      </c>
      <c r="M254" s="30" t="e">
        <f t="shared" ca="1" si="2"/>
        <v>#VALUE!</v>
      </c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4.25" x14ac:dyDescent="0.2">
      <c r="A255" s="25">
        <f t="shared" si="0"/>
        <v>254</v>
      </c>
      <c r="B255" s="26" t="str">
        <f ca="1">IFERROR(__xludf.DUMMYFUNCTION("VLOOKUP(A255, IMPORTRANGE(""https://docs.google.com/spreadsheets/d/1Fa25-N6f79vxX2vKdAVxmi7Dwy5hf34dnRWdXsvIvqw/edit#gid=763219425!"",""A2:K500""),3,0)"),"#N/A")</f>
        <v>#N/A</v>
      </c>
      <c r="C255" s="12" t="str">
        <f ca="1">IFERROR(__xludf.DUMMYFUNCTION("index(SPLIT(B255, "" ""), 0, 3)"),"#N/A")</f>
        <v>#N/A</v>
      </c>
      <c r="D255" s="13" t="e">
        <f ca="1">VLOOKUP(C255,Names!$C$2:$D$54,2,FALSE)</f>
        <v>#N/A</v>
      </c>
      <c r="E255" s="5" t="str">
        <f ca="1">IFERROR(__xludf.DUMMYFUNCTION("VLOOKUP(A255, IMPORTRANGE(""https://docs.google.com/spreadsheets/d/1Fa25-N6f79vxX2vKdAVxmi7Dwy5hf34dnRWdXsvIvqw/edit#gid=763219425!"",""A2:K500""),4,0)"),"#N/A")</f>
        <v>#N/A</v>
      </c>
      <c r="F255" s="5" t="str">
        <f ca="1">IFERROR(__xludf.DUMMYFUNCTION("VLOOKUP(A255, IMPORTRANGE(""https://docs.google.com/spreadsheets/d/1Fa25-N6f79vxX2vKdAVxmi7Dwy5hf34dnRWdXsvIvqw/edit#gid=763219425!"",""A2:K500""),5,0)"),"#N/A")</f>
        <v>#N/A</v>
      </c>
      <c r="G255" s="5" t="str">
        <f ca="1">IFERROR(__xludf.DUMMYFUNCTION("VLOOKUP(A255, IMPORTRANGE(""https://docs.google.com/spreadsheets/d/1Fa25-N6f79vxX2vKdAVxmi7Dwy5hf34dnRWdXsvIvqw/edit#gid=763219425!"",""A2:K500""),6,0)"),"#N/A")</f>
        <v>#N/A</v>
      </c>
      <c r="H255" s="27" t="str">
        <f ca="1">IFERROR(__xludf.DUMMYFUNCTION("VLOOKUP(A255, IMPORTRANGE(""https://docs.google.com/spreadsheets/d/1Fa25-N6f79vxX2vKdAVxmi7Dwy5hf34dnRWdXsvIvqw/edit#gid=763219425!"",""A2:K500""),7,0)"),"#N/A")</f>
        <v>#N/A</v>
      </c>
      <c r="I255" s="27" t="str">
        <f ca="1">IFERROR(__xludf.DUMMYFUNCTION("VLOOKUP(A255, IMPORTRANGE(""https://docs.google.com/spreadsheets/d/1Fa25-N6f79vxX2vKdAVxmi7Dwy5hf34dnRWdXsvIvqw/edit#gid=763219425!"",""A2:K500""),8,0)"),"#N/A")</f>
        <v>#N/A</v>
      </c>
      <c r="J255" s="27" t="str">
        <f ca="1">IFERROR(__xludf.DUMMYFUNCTION("VLOOKUP(A255, IMPORTRANGE(""https://docs.google.com/spreadsheets/d/1Fa25-N6f79vxX2vKdAVxmi7Dwy5hf34dnRWdXsvIvqw/edit#gid=763219425!"",""A2:K500""),9,0)"),"#N/A")</f>
        <v>#N/A</v>
      </c>
      <c r="K255" s="27" t="str">
        <f ca="1">IFERROR(__xludf.DUMMYFUNCTION("VLOOKUP(A255, IMPORTRANGE(""https://docs.google.com/spreadsheets/d/1Fa25-N6f79vxX2vKdAVxmi7Dwy5hf34dnRWdXsvIvqw/edit#gid=763219425!"",""A2:K500""),10,0)"),"#N/A")</f>
        <v>#N/A</v>
      </c>
      <c r="L255" s="28" t="e">
        <f t="shared" ca="1" si="1"/>
        <v>#VALUE!</v>
      </c>
      <c r="M255" s="30" t="e">
        <f t="shared" ca="1" si="2"/>
        <v>#VALUE!</v>
      </c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4.25" x14ac:dyDescent="0.2">
      <c r="A256" s="25">
        <f t="shared" si="0"/>
        <v>255</v>
      </c>
      <c r="B256" s="26" t="str">
        <f ca="1">IFERROR(__xludf.DUMMYFUNCTION("VLOOKUP(A256, IMPORTRANGE(""https://docs.google.com/spreadsheets/d/1Fa25-N6f79vxX2vKdAVxmi7Dwy5hf34dnRWdXsvIvqw/edit#gid=763219425!"",""A2:K500""),3,0)"),"#N/A")</f>
        <v>#N/A</v>
      </c>
      <c r="C256" s="12" t="str">
        <f ca="1">IFERROR(__xludf.DUMMYFUNCTION("index(SPLIT(B256, "" ""), 0, 3)"),"#N/A")</f>
        <v>#N/A</v>
      </c>
      <c r="D256" s="13" t="e">
        <f ca="1">VLOOKUP(C256,Names!$C$2:$D$54,2,FALSE)</f>
        <v>#N/A</v>
      </c>
      <c r="E256" s="5" t="str">
        <f ca="1">IFERROR(__xludf.DUMMYFUNCTION("VLOOKUP(A256, IMPORTRANGE(""https://docs.google.com/spreadsheets/d/1Fa25-N6f79vxX2vKdAVxmi7Dwy5hf34dnRWdXsvIvqw/edit#gid=763219425!"",""A2:K500""),4,0)"),"#N/A")</f>
        <v>#N/A</v>
      </c>
      <c r="F256" s="5" t="str">
        <f ca="1">IFERROR(__xludf.DUMMYFUNCTION("VLOOKUP(A256, IMPORTRANGE(""https://docs.google.com/spreadsheets/d/1Fa25-N6f79vxX2vKdAVxmi7Dwy5hf34dnRWdXsvIvqw/edit#gid=763219425!"",""A2:K500""),5,0)"),"#N/A")</f>
        <v>#N/A</v>
      </c>
      <c r="G256" s="5" t="str">
        <f ca="1">IFERROR(__xludf.DUMMYFUNCTION("VLOOKUP(A256, IMPORTRANGE(""https://docs.google.com/spreadsheets/d/1Fa25-N6f79vxX2vKdAVxmi7Dwy5hf34dnRWdXsvIvqw/edit#gid=763219425!"",""A2:K500""),6,0)"),"#N/A")</f>
        <v>#N/A</v>
      </c>
      <c r="H256" s="27" t="str">
        <f ca="1">IFERROR(__xludf.DUMMYFUNCTION("VLOOKUP(A256, IMPORTRANGE(""https://docs.google.com/spreadsheets/d/1Fa25-N6f79vxX2vKdAVxmi7Dwy5hf34dnRWdXsvIvqw/edit#gid=763219425!"",""A2:K500""),7,0)"),"#N/A")</f>
        <v>#N/A</v>
      </c>
      <c r="I256" s="27" t="str">
        <f ca="1">IFERROR(__xludf.DUMMYFUNCTION("VLOOKUP(A256, IMPORTRANGE(""https://docs.google.com/spreadsheets/d/1Fa25-N6f79vxX2vKdAVxmi7Dwy5hf34dnRWdXsvIvqw/edit#gid=763219425!"",""A2:K500""),8,0)"),"#N/A")</f>
        <v>#N/A</v>
      </c>
      <c r="J256" s="27" t="str">
        <f ca="1">IFERROR(__xludf.DUMMYFUNCTION("VLOOKUP(A256, IMPORTRANGE(""https://docs.google.com/spreadsheets/d/1Fa25-N6f79vxX2vKdAVxmi7Dwy5hf34dnRWdXsvIvqw/edit#gid=763219425!"",""A2:K500""),9,0)"),"#N/A")</f>
        <v>#N/A</v>
      </c>
      <c r="K256" s="27" t="str">
        <f ca="1">IFERROR(__xludf.DUMMYFUNCTION("VLOOKUP(A256, IMPORTRANGE(""https://docs.google.com/spreadsheets/d/1Fa25-N6f79vxX2vKdAVxmi7Dwy5hf34dnRWdXsvIvqw/edit#gid=763219425!"",""A2:K500""),10,0)"),"#N/A")</f>
        <v>#N/A</v>
      </c>
      <c r="L256" s="28" t="e">
        <f t="shared" ca="1" si="1"/>
        <v>#VALUE!</v>
      </c>
      <c r="M256" s="30" t="e">
        <f t="shared" ca="1" si="2"/>
        <v>#VALUE!</v>
      </c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4.25" x14ac:dyDescent="0.2">
      <c r="A257" s="25">
        <f t="shared" si="0"/>
        <v>256</v>
      </c>
      <c r="B257" s="26" t="str">
        <f ca="1">IFERROR(__xludf.DUMMYFUNCTION("VLOOKUP(A257, IMPORTRANGE(""https://docs.google.com/spreadsheets/d/1Fa25-N6f79vxX2vKdAVxmi7Dwy5hf34dnRWdXsvIvqw/edit#gid=763219425!"",""A2:K500""),3,0)"),"#N/A")</f>
        <v>#N/A</v>
      </c>
      <c r="C257" s="12" t="str">
        <f ca="1">IFERROR(__xludf.DUMMYFUNCTION("index(SPLIT(B257, "" ""), 0, 3)"),"#N/A")</f>
        <v>#N/A</v>
      </c>
      <c r="D257" s="13" t="e">
        <f ca="1">VLOOKUP(C257,Names!$C$2:$D$54,2,FALSE)</f>
        <v>#N/A</v>
      </c>
      <c r="E257" s="5" t="str">
        <f ca="1">IFERROR(__xludf.DUMMYFUNCTION("VLOOKUP(A257, IMPORTRANGE(""https://docs.google.com/spreadsheets/d/1Fa25-N6f79vxX2vKdAVxmi7Dwy5hf34dnRWdXsvIvqw/edit#gid=763219425!"",""A2:K500""),4,0)"),"#N/A")</f>
        <v>#N/A</v>
      </c>
      <c r="F257" s="5" t="str">
        <f ca="1">IFERROR(__xludf.DUMMYFUNCTION("VLOOKUP(A257, IMPORTRANGE(""https://docs.google.com/spreadsheets/d/1Fa25-N6f79vxX2vKdAVxmi7Dwy5hf34dnRWdXsvIvqw/edit#gid=763219425!"",""A2:K500""),5,0)"),"#N/A")</f>
        <v>#N/A</v>
      </c>
      <c r="G257" s="5" t="str">
        <f ca="1">IFERROR(__xludf.DUMMYFUNCTION("VLOOKUP(A257, IMPORTRANGE(""https://docs.google.com/spreadsheets/d/1Fa25-N6f79vxX2vKdAVxmi7Dwy5hf34dnRWdXsvIvqw/edit#gid=763219425!"",""A2:K500""),6,0)"),"#N/A")</f>
        <v>#N/A</v>
      </c>
      <c r="H257" s="27" t="str">
        <f ca="1">IFERROR(__xludf.DUMMYFUNCTION("VLOOKUP(A257, IMPORTRANGE(""https://docs.google.com/spreadsheets/d/1Fa25-N6f79vxX2vKdAVxmi7Dwy5hf34dnRWdXsvIvqw/edit#gid=763219425!"",""A2:K500""),7,0)"),"#N/A")</f>
        <v>#N/A</v>
      </c>
      <c r="I257" s="27" t="str">
        <f ca="1">IFERROR(__xludf.DUMMYFUNCTION("VLOOKUP(A257, IMPORTRANGE(""https://docs.google.com/spreadsheets/d/1Fa25-N6f79vxX2vKdAVxmi7Dwy5hf34dnRWdXsvIvqw/edit#gid=763219425!"",""A2:K500""),8,0)"),"#N/A")</f>
        <v>#N/A</v>
      </c>
      <c r="J257" s="27" t="str">
        <f ca="1">IFERROR(__xludf.DUMMYFUNCTION("VLOOKUP(A257, IMPORTRANGE(""https://docs.google.com/spreadsheets/d/1Fa25-N6f79vxX2vKdAVxmi7Dwy5hf34dnRWdXsvIvqw/edit#gid=763219425!"",""A2:K500""),9,0)"),"#N/A")</f>
        <v>#N/A</v>
      </c>
      <c r="K257" s="27" t="str">
        <f ca="1">IFERROR(__xludf.DUMMYFUNCTION("VLOOKUP(A257, IMPORTRANGE(""https://docs.google.com/spreadsheets/d/1Fa25-N6f79vxX2vKdAVxmi7Dwy5hf34dnRWdXsvIvqw/edit#gid=763219425!"",""A2:K500""),10,0)"),"#N/A")</f>
        <v>#N/A</v>
      </c>
      <c r="L257" s="28" t="e">
        <f t="shared" ca="1" si="1"/>
        <v>#VALUE!</v>
      </c>
      <c r="M257" s="30" t="e">
        <f t="shared" ca="1" si="2"/>
        <v>#VALUE!</v>
      </c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4.25" x14ac:dyDescent="0.2">
      <c r="A258" s="25">
        <f t="shared" ref="A258:A501" si="3">A257+1</f>
        <v>257</v>
      </c>
      <c r="B258" s="26" t="str">
        <f ca="1">IFERROR(__xludf.DUMMYFUNCTION("VLOOKUP(A258, IMPORTRANGE(""https://docs.google.com/spreadsheets/d/1Fa25-N6f79vxX2vKdAVxmi7Dwy5hf34dnRWdXsvIvqw/edit#gid=763219425!"",""A2:K500""),3,0)"),"#N/A")</f>
        <v>#N/A</v>
      </c>
      <c r="C258" s="12" t="str">
        <f ca="1">IFERROR(__xludf.DUMMYFUNCTION("index(SPLIT(B258, "" ""), 0, 3)"),"#N/A")</f>
        <v>#N/A</v>
      </c>
      <c r="D258" s="13" t="e">
        <f ca="1">VLOOKUP(C258,Names!$C$2:$D$54,2,FALSE)</f>
        <v>#N/A</v>
      </c>
      <c r="E258" s="5" t="str">
        <f ca="1">IFERROR(__xludf.DUMMYFUNCTION("VLOOKUP(A258, IMPORTRANGE(""https://docs.google.com/spreadsheets/d/1Fa25-N6f79vxX2vKdAVxmi7Dwy5hf34dnRWdXsvIvqw/edit#gid=763219425!"",""A2:K500""),4,0)"),"#N/A")</f>
        <v>#N/A</v>
      </c>
      <c r="F258" s="5" t="str">
        <f ca="1">IFERROR(__xludf.DUMMYFUNCTION("VLOOKUP(A258, IMPORTRANGE(""https://docs.google.com/spreadsheets/d/1Fa25-N6f79vxX2vKdAVxmi7Dwy5hf34dnRWdXsvIvqw/edit#gid=763219425!"",""A2:K500""),5,0)"),"#N/A")</f>
        <v>#N/A</v>
      </c>
      <c r="G258" s="5" t="str">
        <f ca="1">IFERROR(__xludf.DUMMYFUNCTION("VLOOKUP(A258, IMPORTRANGE(""https://docs.google.com/spreadsheets/d/1Fa25-N6f79vxX2vKdAVxmi7Dwy5hf34dnRWdXsvIvqw/edit#gid=763219425!"",""A2:K500""),6,0)"),"#N/A")</f>
        <v>#N/A</v>
      </c>
      <c r="H258" s="27" t="str">
        <f ca="1">IFERROR(__xludf.DUMMYFUNCTION("VLOOKUP(A258, IMPORTRANGE(""https://docs.google.com/spreadsheets/d/1Fa25-N6f79vxX2vKdAVxmi7Dwy5hf34dnRWdXsvIvqw/edit#gid=763219425!"",""A2:K500""),7,0)"),"#N/A")</f>
        <v>#N/A</v>
      </c>
      <c r="I258" s="27" t="str">
        <f ca="1">IFERROR(__xludf.DUMMYFUNCTION("VLOOKUP(A258, IMPORTRANGE(""https://docs.google.com/spreadsheets/d/1Fa25-N6f79vxX2vKdAVxmi7Dwy5hf34dnRWdXsvIvqw/edit#gid=763219425!"",""A2:K500""),8,0)"),"#N/A")</f>
        <v>#N/A</v>
      </c>
      <c r="J258" s="27" t="str">
        <f ca="1">IFERROR(__xludf.DUMMYFUNCTION("VLOOKUP(A258, IMPORTRANGE(""https://docs.google.com/spreadsheets/d/1Fa25-N6f79vxX2vKdAVxmi7Dwy5hf34dnRWdXsvIvqw/edit#gid=763219425!"",""A2:K500""),9,0)"),"#N/A")</f>
        <v>#N/A</v>
      </c>
      <c r="K258" s="27" t="str">
        <f ca="1">IFERROR(__xludf.DUMMYFUNCTION("VLOOKUP(A258, IMPORTRANGE(""https://docs.google.com/spreadsheets/d/1Fa25-N6f79vxX2vKdAVxmi7Dwy5hf34dnRWdXsvIvqw/edit#gid=763219425!"",""A2:K500""),10,0)"),"#N/A")</f>
        <v>#N/A</v>
      </c>
      <c r="L258" s="28" t="e">
        <f t="shared" ref="L258:L501" ca="1" si="4">MONTH(H258)</f>
        <v>#VALUE!</v>
      </c>
      <c r="M258" s="30" t="e">
        <f t="shared" ref="M258:M501" ca="1" si="5">F258/1440</f>
        <v>#VALUE!</v>
      </c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4.25" x14ac:dyDescent="0.2">
      <c r="A259" s="25">
        <f t="shared" si="3"/>
        <v>258</v>
      </c>
      <c r="B259" s="26" t="str">
        <f ca="1">IFERROR(__xludf.DUMMYFUNCTION("VLOOKUP(A259, IMPORTRANGE(""https://docs.google.com/spreadsheets/d/1Fa25-N6f79vxX2vKdAVxmi7Dwy5hf34dnRWdXsvIvqw/edit#gid=763219425!"",""A2:K500""),3,0)"),"#N/A")</f>
        <v>#N/A</v>
      </c>
      <c r="C259" s="12" t="str">
        <f ca="1">IFERROR(__xludf.DUMMYFUNCTION("index(SPLIT(B259, "" ""), 0, 3)"),"#N/A")</f>
        <v>#N/A</v>
      </c>
      <c r="D259" s="13" t="e">
        <f ca="1">VLOOKUP(C259,Names!$C$2:$D$54,2,FALSE)</f>
        <v>#N/A</v>
      </c>
      <c r="E259" s="5" t="str">
        <f ca="1">IFERROR(__xludf.DUMMYFUNCTION("VLOOKUP(A259, IMPORTRANGE(""https://docs.google.com/spreadsheets/d/1Fa25-N6f79vxX2vKdAVxmi7Dwy5hf34dnRWdXsvIvqw/edit#gid=763219425!"",""A2:K500""),4,0)"),"#N/A")</f>
        <v>#N/A</v>
      </c>
      <c r="F259" s="5" t="str">
        <f ca="1">IFERROR(__xludf.DUMMYFUNCTION("VLOOKUP(A259, IMPORTRANGE(""https://docs.google.com/spreadsheets/d/1Fa25-N6f79vxX2vKdAVxmi7Dwy5hf34dnRWdXsvIvqw/edit#gid=763219425!"",""A2:K500""),5,0)"),"#N/A")</f>
        <v>#N/A</v>
      </c>
      <c r="G259" s="5" t="str">
        <f ca="1">IFERROR(__xludf.DUMMYFUNCTION("VLOOKUP(A259, IMPORTRANGE(""https://docs.google.com/spreadsheets/d/1Fa25-N6f79vxX2vKdAVxmi7Dwy5hf34dnRWdXsvIvqw/edit#gid=763219425!"",""A2:K500""),6,0)"),"#N/A")</f>
        <v>#N/A</v>
      </c>
      <c r="H259" s="27" t="str">
        <f ca="1">IFERROR(__xludf.DUMMYFUNCTION("VLOOKUP(A259, IMPORTRANGE(""https://docs.google.com/spreadsheets/d/1Fa25-N6f79vxX2vKdAVxmi7Dwy5hf34dnRWdXsvIvqw/edit#gid=763219425!"",""A2:K500""),7,0)"),"#N/A")</f>
        <v>#N/A</v>
      </c>
      <c r="I259" s="27" t="str">
        <f ca="1">IFERROR(__xludf.DUMMYFUNCTION("VLOOKUP(A259, IMPORTRANGE(""https://docs.google.com/spreadsheets/d/1Fa25-N6f79vxX2vKdAVxmi7Dwy5hf34dnRWdXsvIvqw/edit#gid=763219425!"",""A2:K500""),8,0)"),"#N/A")</f>
        <v>#N/A</v>
      </c>
      <c r="J259" s="27" t="str">
        <f ca="1">IFERROR(__xludf.DUMMYFUNCTION("VLOOKUP(A259, IMPORTRANGE(""https://docs.google.com/spreadsheets/d/1Fa25-N6f79vxX2vKdAVxmi7Dwy5hf34dnRWdXsvIvqw/edit#gid=763219425!"",""A2:K500""),9,0)"),"#N/A")</f>
        <v>#N/A</v>
      </c>
      <c r="K259" s="27" t="str">
        <f ca="1">IFERROR(__xludf.DUMMYFUNCTION("VLOOKUP(A259, IMPORTRANGE(""https://docs.google.com/spreadsheets/d/1Fa25-N6f79vxX2vKdAVxmi7Dwy5hf34dnRWdXsvIvqw/edit#gid=763219425!"",""A2:K500""),10,0)"),"#N/A")</f>
        <v>#N/A</v>
      </c>
      <c r="L259" s="28" t="e">
        <f t="shared" ca="1" si="4"/>
        <v>#VALUE!</v>
      </c>
      <c r="M259" s="30" t="e">
        <f t="shared" ca="1" si="5"/>
        <v>#VALUE!</v>
      </c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4.25" x14ac:dyDescent="0.2">
      <c r="A260" s="25">
        <f t="shared" si="3"/>
        <v>259</v>
      </c>
      <c r="B260" s="26" t="str">
        <f ca="1">IFERROR(__xludf.DUMMYFUNCTION("VLOOKUP(A260, IMPORTRANGE(""https://docs.google.com/spreadsheets/d/1Fa25-N6f79vxX2vKdAVxmi7Dwy5hf34dnRWdXsvIvqw/edit#gid=763219425!"",""A2:K500""),3,0)"),"#N/A")</f>
        <v>#N/A</v>
      </c>
      <c r="C260" s="12" t="str">
        <f ca="1">IFERROR(__xludf.DUMMYFUNCTION("index(SPLIT(B260, "" ""), 0, 3)"),"#N/A")</f>
        <v>#N/A</v>
      </c>
      <c r="D260" s="13" t="e">
        <f ca="1">VLOOKUP(C260,Names!$C$2:$D$54,2,FALSE)</f>
        <v>#N/A</v>
      </c>
      <c r="E260" s="5" t="str">
        <f ca="1">IFERROR(__xludf.DUMMYFUNCTION("VLOOKUP(A260, IMPORTRANGE(""https://docs.google.com/spreadsheets/d/1Fa25-N6f79vxX2vKdAVxmi7Dwy5hf34dnRWdXsvIvqw/edit#gid=763219425!"",""A2:K500""),4,0)"),"#N/A")</f>
        <v>#N/A</v>
      </c>
      <c r="F260" s="5" t="str">
        <f ca="1">IFERROR(__xludf.DUMMYFUNCTION("VLOOKUP(A260, IMPORTRANGE(""https://docs.google.com/spreadsheets/d/1Fa25-N6f79vxX2vKdAVxmi7Dwy5hf34dnRWdXsvIvqw/edit#gid=763219425!"",""A2:K500""),5,0)"),"#N/A")</f>
        <v>#N/A</v>
      </c>
      <c r="G260" s="5" t="str">
        <f ca="1">IFERROR(__xludf.DUMMYFUNCTION("VLOOKUP(A260, IMPORTRANGE(""https://docs.google.com/spreadsheets/d/1Fa25-N6f79vxX2vKdAVxmi7Dwy5hf34dnRWdXsvIvqw/edit#gid=763219425!"",""A2:K500""),6,0)"),"#N/A")</f>
        <v>#N/A</v>
      </c>
      <c r="H260" s="27" t="str">
        <f ca="1">IFERROR(__xludf.DUMMYFUNCTION("VLOOKUP(A260, IMPORTRANGE(""https://docs.google.com/spreadsheets/d/1Fa25-N6f79vxX2vKdAVxmi7Dwy5hf34dnRWdXsvIvqw/edit#gid=763219425!"",""A2:K500""),7,0)"),"#N/A")</f>
        <v>#N/A</v>
      </c>
      <c r="I260" s="27" t="str">
        <f ca="1">IFERROR(__xludf.DUMMYFUNCTION("VLOOKUP(A260, IMPORTRANGE(""https://docs.google.com/spreadsheets/d/1Fa25-N6f79vxX2vKdAVxmi7Dwy5hf34dnRWdXsvIvqw/edit#gid=763219425!"",""A2:K500""),8,0)"),"#N/A")</f>
        <v>#N/A</v>
      </c>
      <c r="J260" s="27" t="str">
        <f ca="1">IFERROR(__xludf.DUMMYFUNCTION("VLOOKUP(A260, IMPORTRANGE(""https://docs.google.com/spreadsheets/d/1Fa25-N6f79vxX2vKdAVxmi7Dwy5hf34dnRWdXsvIvqw/edit#gid=763219425!"",""A2:K500""),9,0)"),"#N/A")</f>
        <v>#N/A</v>
      </c>
      <c r="K260" s="27" t="str">
        <f ca="1">IFERROR(__xludf.DUMMYFUNCTION("VLOOKUP(A260, IMPORTRANGE(""https://docs.google.com/spreadsheets/d/1Fa25-N6f79vxX2vKdAVxmi7Dwy5hf34dnRWdXsvIvqw/edit#gid=763219425!"",""A2:K500""),10,0)"),"#N/A")</f>
        <v>#N/A</v>
      </c>
      <c r="L260" s="28" t="e">
        <f t="shared" ca="1" si="4"/>
        <v>#VALUE!</v>
      </c>
      <c r="M260" s="30" t="e">
        <f t="shared" ca="1" si="5"/>
        <v>#VALUE!</v>
      </c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4.25" x14ac:dyDescent="0.2">
      <c r="A261" s="25">
        <f t="shared" si="3"/>
        <v>260</v>
      </c>
      <c r="B261" s="26" t="str">
        <f ca="1">IFERROR(__xludf.DUMMYFUNCTION("VLOOKUP(A261, IMPORTRANGE(""https://docs.google.com/spreadsheets/d/1Fa25-N6f79vxX2vKdAVxmi7Dwy5hf34dnRWdXsvIvqw/edit#gid=763219425!"",""A2:K500""),3,0)"),"#N/A")</f>
        <v>#N/A</v>
      </c>
      <c r="C261" s="12" t="str">
        <f ca="1">IFERROR(__xludf.DUMMYFUNCTION("index(SPLIT(B261, "" ""), 0, 3)"),"#N/A")</f>
        <v>#N/A</v>
      </c>
      <c r="D261" s="13" t="e">
        <f ca="1">VLOOKUP(C261,Names!$C$2:$D$54,2,FALSE)</f>
        <v>#N/A</v>
      </c>
      <c r="E261" s="5" t="str">
        <f ca="1">IFERROR(__xludf.DUMMYFUNCTION("VLOOKUP(A261, IMPORTRANGE(""https://docs.google.com/spreadsheets/d/1Fa25-N6f79vxX2vKdAVxmi7Dwy5hf34dnRWdXsvIvqw/edit#gid=763219425!"",""A2:K500""),4,0)"),"#N/A")</f>
        <v>#N/A</v>
      </c>
      <c r="F261" s="5" t="str">
        <f ca="1">IFERROR(__xludf.DUMMYFUNCTION("VLOOKUP(A261, IMPORTRANGE(""https://docs.google.com/spreadsheets/d/1Fa25-N6f79vxX2vKdAVxmi7Dwy5hf34dnRWdXsvIvqw/edit#gid=763219425!"",""A2:K500""),5,0)"),"#N/A")</f>
        <v>#N/A</v>
      </c>
      <c r="G261" s="5" t="str">
        <f ca="1">IFERROR(__xludf.DUMMYFUNCTION("VLOOKUP(A261, IMPORTRANGE(""https://docs.google.com/spreadsheets/d/1Fa25-N6f79vxX2vKdAVxmi7Dwy5hf34dnRWdXsvIvqw/edit#gid=763219425!"",""A2:K500""),6,0)"),"#N/A")</f>
        <v>#N/A</v>
      </c>
      <c r="H261" s="27" t="str">
        <f ca="1">IFERROR(__xludf.DUMMYFUNCTION("VLOOKUP(A261, IMPORTRANGE(""https://docs.google.com/spreadsheets/d/1Fa25-N6f79vxX2vKdAVxmi7Dwy5hf34dnRWdXsvIvqw/edit#gid=763219425!"",""A2:K500""),7,0)"),"#N/A")</f>
        <v>#N/A</v>
      </c>
      <c r="I261" s="27" t="str">
        <f ca="1">IFERROR(__xludf.DUMMYFUNCTION("VLOOKUP(A261, IMPORTRANGE(""https://docs.google.com/spreadsheets/d/1Fa25-N6f79vxX2vKdAVxmi7Dwy5hf34dnRWdXsvIvqw/edit#gid=763219425!"",""A2:K500""),8,0)"),"#N/A")</f>
        <v>#N/A</v>
      </c>
      <c r="J261" s="27" t="str">
        <f ca="1">IFERROR(__xludf.DUMMYFUNCTION("VLOOKUP(A261, IMPORTRANGE(""https://docs.google.com/spreadsheets/d/1Fa25-N6f79vxX2vKdAVxmi7Dwy5hf34dnRWdXsvIvqw/edit#gid=763219425!"",""A2:K500""),9,0)"),"#N/A")</f>
        <v>#N/A</v>
      </c>
      <c r="K261" s="27" t="str">
        <f ca="1">IFERROR(__xludf.DUMMYFUNCTION("VLOOKUP(A261, IMPORTRANGE(""https://docs.google.com/spreadsheets/d/1Fa25-N6f79vxX2vKdAVxmi7Dwy5hf34dnRWdXsvIvqw/edit#gid=763219425!"",""A2:K500""),10,0)"),"#N/A")</f>
        <v>#N/A</v>
      </c>
      <c r="L261" s="28" t="e">
        <f t="shared" ca="1" si="4"/>
        <v>#VALUE!</v>
      </c>
      <c r="M261" s="30" t="e">
        <f t="shared" ca="1" si="5"/>
        <v>#VALUE!</v>
      </c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4.25" x14ac:dyDescent="0.2">
      <c r="A262" s="25">
        <f t="shared" si="3"/>
        <v>261</v>
      </c>
      <c r="B262" s="26" t="str">
        <f ca="1">IFERROR(__xludf.DUMMYFUNCTION("VLOOKUP(A262, IMPORTRANGE(""https://docs.google.com/spreadsheets/d/1Fa25-N6f79vxX2vKdAVxmi7Dwy5hf34dnRWdXsvIvqw/edit#gid=763219425!"",""A2:K500""),3,0)"),"#N/A")</f>
        <v>#N/A</v>
      </c>
      <c r="C262" s="12" t="str">
        <f ca="1">IFERROR(__xludf.DUMMYFUNCTION("index(SPLIT(B262, "" ""), 0, 3)"),"#N/A")</f>
        <v>#N/A</v>
      </c>
      <c r="D262" s="13" t="e">
        <f ca="1">VLOOKUP(C262,Names!$C$2:$D$54,2,FALSE)</f>
        <v>#N/A</v>
      </c>
      <c r="E262" s="5" t="str">
        <f ca="1">IFERROR(__xludf.DUMMYFUNCTION("VLOOKUP(A262, IMPORTRANGE(""https://docs.google.com/spreadsheets/d/1Fa25-N6f79vxX2vKdAVxmi7Dwy5hf34dnRWdXsvIvqw/edit#gid=763219425!"",""A2:K500""),4,0)"),"#N/A")</f>
        <v>#N/A</v>
      </c>
      <c r="F262" s="5" t="str">
        <f ca="1">IFERROR(__xludf.DUMMYFUNCTION("VLOOKUP(A262, IMPORTRANGE(""https://docs.google.com/spreadsheets/d/1Fa25-N6f79vxX2vKdAVxmi7Dwy5hf34dnRWdXsvIvqw/edit#gid=763219425!"",""A2:K500""),5,0)"),"#N/A")</f>
        <v>#N/A</v>
      </c>
      <c r="G262" s="5" t="str">
        <f ca="1">IFERROR(__xludf.DUMMYFUNCTION("VLOOKUP(A262, IMPORTRANGE(""https://docs.google.com/spreadsheets/d/1Fa25-N6f79vxX2vKdAVxmi7Dwy5hf34dnRWdXsvIvqw/edit#gid=763219425!"",""A2:K500""),6,0)"),"#N/A")</f>
        <v>#N/A</v>
      </c>
      <c r="H262" s="27" t="str">
        <f ca="1">IFERROR(__xludf.DUMMYFUNCTION("VLOOKUP(A262, IMPORTRANGE(""https://docs.google.com/spreadsheets/d/1Fa25-N6f79vxX2vKdAVxmi7Dwy5hf34dnRWdXsvIvqw/edit#gid=763219425!"",""A2:K500""),7,0)"),"#N/A")</f>
        <v>#N/A</v>
      </c>
      <c r="I262" s="27" t="str">
        <f ca="1">IFERROR(__xludf.DUMMYFUNCTION("VLOOKUP(A262, IMPORTRANGE(""https://docs.google.com/spreadsheets/d/1Fa25-N6f79vxX2vKdAVxmi7Dwy5hf34dnRWdXsvIvqw/edit#gid=763219425!"",""A2:K500""),8,0)"),"#N/A")</f>
        <v>#N/A</v>
      </c>
      <c r="J262" s="27" t="str">
        <f ca="1">IFERROR(__xludf.DUMMYFUNCTION("VLOOKUP(A262, IMPORTRANGE(""https://docs.google.com/spreadsheets/d/1Fa25-N6f79vxX2vKdAVxmi7Dwy5hf34dnRWdXsvIvqw/edit#gid=763219425!"",""A2:K500""),9,0)"),"#N/A")</f>
        <v>#N/A</v>
      </c>
      <c r="K262" s="27" t="str">
        <f ca="1">IFERROR(__xludf.DUMMYFUNCTION("VLOOKUP(A262, IMPORTRANGE(""https://docs.google.com/spreadsheets/d/1Fa25-N6f79vxX2vKdAVxmi7Dwy5hf34dnRWdXsvIvqw/edit#gid=763219425!"",""A2:K500""),10,0)"),"#N/A")</f>
        <v>#N/A</v>
      </c>
      <c r="L262" s="28" t="e">
        <f t="shared" ca="1" si="4"/>
        <v>#VALUE!</v>
      </c>
      <c r="M262" s="30" t="e">
        <f t="shared" ca="1" si="5"/>
        <v>#VALUE!</v>
      </c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4.25" x14ac:dyDescent="0.2">
      <c r="A263" s="25">
        <f t="shared" si="3"/>
        <v>262</v>
      </c>
      <c r="B263" s="26" t="str">
        <f ca="1">IFERROR(__xludf.DUMMYFUNCTION("VLOOKUP(A263, IMPORTRANGE(""https://docs.google.com/spreadsheets/d/1Fa25-N6f79vxX2vKdAVxmi7Dwy5hf34dnRWdXsvIvqw/edit#gid=763219425!"",""A2:K500""),3,0)"),"#N/A")</f>
        <v>#N/A</v>
      </c>
      <c r="C263" s="12" t="str">
        <f ca="1">IFERROR(__xludf.DUMMYFUNCTION("index(SPLIT(B263, "" ""), 0, 3)"),"#N/A")</f>
        <v>#N/A</v>
      </c>
      <c r="D263" s="13" t="e">
        <f ca="1">VLOOKUP(C263,Names!$C$2:$D$54,2,FALSE)</f>
        <v>#N/A</v>
      </c>
      <c r="E263" s="5" t="str">
        <f ca="1">IFERROR(__xludf.DUMMYFUNCTION("VLOOKUP(A263, IMPORTRANGE(""https://docs.google.com/spreadsheets/d/1Fa25-N6f79vxX2vKdAVxmi7Dwy5hf34dnRWdXsvIvqw/edit#gid=763219425!"",""A2:K500""),4,0)"),"#N/A")</f>
        <v>#N/A</v>
      </c>
      <c r="F263" s="5" t="str">
        <f ca="1">IFERROR(__xludf.DUMMYFUNCTION("VLOOKUP(A263, IMPORTRANGE(""https://docs.google.com/spreadsheets/d/1Fa25-N6f79vxX2vKdAVxmi7Dwy5hf34dnRWdXsvIvqw/edit#gid=763219425!"",""A2:K500""),5,0)"),"#N/A")</f>
        <v>#N/A</v>
      </c>
      <c r="G263" s="5" t="str">
        <f ca="1">IFERROR(__xludf.DUMMYFUNCTION("VLOOKUP(A263, IMPORTRANGE(""https://docs.google.com/spreadsheets/d/1Fa25-N6f79vxX2vKdAVxmi7Dwy5hf34dnRWdXsvIvqw/edit#gid=763219425!"",""A2:K500""),6,0)"),"#N/A")</f>
        <v>#N/A</v>
      </c>
      <c r="H263" s="27" t="str">
        <f ca="1">IFERROR(__xludf.DUMMYFUNCTION("VLOOKUP(A263, IMPORTRANGE(""https://docs.google.com/spreadsheets/d/1Fa25-N6f79vxX2vKdAVxmi7Dwy5hf34dnRWdXsvIvqw/edit#gid=763219425!"",""A2:K500""),7,0)"),"#N/A")</f>
        <v>#N/A</v>
      </c>
      <c r="I263" s="27" t="str">
        <f ca="1">IFERROR(__xludf.DUMMYFUNCTION("VLOOKUP(A263, IMPORTRANGE(""https://docs.google.com/spreadsheets/d/1Fa25-N6f79vxX2vKdAVxmi7Dwy5hf34dnRWdXsvIvqw/edit#gid=763219425!"",""A2:K500""),8,0)"),"#N/A")</f>
        <v>#N/A</v>
      </c>
      <c r="J263" s="27" t="str">
        <f ca="1">IFERROR(__xludf.DUMMYFUNCTION("VLOOKUP(A263, IMPORTRANGE(""https://docs.google.com/spreadsheets/d/1Fa25-N6f79vxX2vKdAVxmi7Dwy5hf34dnRWdXsvIvqw/edit#gid=763219425!"",""A2:K500""),9,0)"),"#N/A")</f>
        <v>#N/A</v>
      </c>
      <c r="K263" s="27" t="str">
        <f ca="1">IFERROR(__xludf.DUMMYFUNCTION("VLOOKUP(A263, IMPORTRANGE(""https://docs.google.com/spreadsheets/d/1Fa25-N6f79vxX2vKdAVxmi7Dwy5hf34dnRWdXsvIvqw/edit#gid=763219425!"",""A2:K500""),10,0)"),"#N/A")</f>
        <v>#N/A</v>
      </c>
      <c r="L263" s="28" t="e">
        <f t="shared" ca="1" si="4"/>
        <v>#VALUE!</v>
      </c>
      <c r="M263" s="30" t="e">
        <f t="shared" ca="1" si="5"/>
        <v>#VALUE!</v>
      </c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4.25" x14ac:dyDescent="0.2">
      <c r="A264" s="25">
        <f t="shared" si="3"/>
        <v>263</v>
      </c>
      <c r="B264" s="26" t="str">
        <f ca="1">IFERROR(__xludf.DUMMYFUNCTION("VLOOKUP(A264, IMPORTRANGE(""https://docs.google.com/spreadsheets/d/1Fa25-N6f79vxX2vKdAVxmi7Dwy5hf34dnRWdXsvIvqw/edit#gid=763219425!"",""A2:K500""),3,0)"),"#N/A")</f>
        <v>#N/A</v>
      </c>
      <c r="C264" s="12" t="str">
        <f ca="1">IFERROR(__xludf.DUMMYFUNCTION("index(SPLIT(B264, "" ""), 0, 3)"),"#N/A")</f>
        <v>#N/A</v>
      </c>
      <c r="D264" s="13" t="e">
        <f ca="1">VLOOKUP(C264,Names!$C$2:$D$54,2,FALSE)</f>
        <v>#N/A</v>
      </c>
      <c r="E264" s="5" t="str">
        <f ca="1">IFERROR(__xludf.DUMMYFUNCTION("VLOOKUP(A264, IMPORTRANGE(""https://docs.google.com/spreadsheets/d/1Fa25-N6f79vxX2vKdAVxmi7Dwy5hf34dnRWdXsvIvqw/edit#gid=763219425!"",""A2:K500""),4,0)"),"#N/A")</f>
        <v>#N/A</v>
      </c>
      <c r="F264" s="5" t="str">
        <f ca="1">IFERROR(__xludf.DUMMYFUNCTION("VLOOKUP(A264, IMPORTRANGE(""https://docs.google.com/spreadsheets/d/1Fa25-N6f79vxX2vKdAVxmi7Dwy5hf34dnRWdXsvIvqw/edit#gid=763219425!"",""A2:K500""),5,0)"),"#N/A")</f>
        <v>#N/A</v>
      </c>
      <c r="G264" s="5" t="str">
        <f ca="1">IFERROR(__xludf.DUMMYFUNCTION("VLOOKUP(A264, IMPORTRANGE(""https://docs.google.com/spreadsheets/d/1Fa25-N6f79vxX2vKdAVxmi7Dwy5hf34dnRWdXsvIvqw/edit#gid=763219425!"",""A2:K500""),6,0)"),"#N/A")</f>
        <v>#N/A</v>
      </c>
      <c r="H264" s="27" t="str">
        <f ca="1">IFERROR(__xludf.DUMMYFUNCTION("VLOOKUP(A264, IMPORTRANGE(""https://docs.google.com/spreadsheets/d/1Fa25-N6f79vxX2vKdAVxmi7Dwy5hf34dnRWdXsvIvqw/edit#gid=763219425!"",""A2:K500""),7,0)"),"#N/A")</f>
        <v>#N/A</v>
      </c>
      <c r="I264" s="27" t="str">
        <f ca="1">IFERROR(__xludf.DUMMYFUNCTION("VLOOKUP(A264, IMPORTRANGE(""https://docs.google.com/spreadsheets/d/1Fa25-N6f79vxX2vKdAVxmi7Dwy5hf34dnRWdXsvIvqw/edit#gid=763219425!"",""A2:K500""),8,0)"),"#N/A")</f>
        <v>#N/A</v>
      </c>
      <c r="J264" s="27" t="str">
        <f ca="1">IFERROR(__xludf.DUMMYFUNCTION("VLOOKUP(A264, IMPORTRANGE(""https://docs.google.com/spreadsheets/d/1Fa25-N6f79vxX2vKdAVxmi7Dwy5hf34dnRWdXsvIvqw/edit#gid=763219425!"",""A2:K500""),9,0)"),"#N/A")</f>
        <v>#N/A</v>
      </c>
      <c r="K264" s="27" t="str">
        <f ca="1">IFERROR(__xludf.DUMMYFUNCTION("VLOOKUP(A264, IMPORTRANGE(""https://docs.google.com/spreadsheets/d/1Fa25-N6f79vxX2vKdAVxmi7Dwy5hf34dnRWdXsvIvqw/edit#gid=763219425!"",""A2:K500""),10,0)"),"#N/A")</f>
        <v>#N/A</v>
      </c>
      <c r="L264" s="28" t="e">
        <f t="shared" ca="1" si="4"/>
        <v>#VALUE!</v>
      </c>
      <c r="M264" s="30" t="e">
        <f t="shared" ca="1" si="5"/>
        <v>#VALUE!</v>
      </c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4.25" x14ac:dyDescent="0.2">
      <c r="A265" s="25">
        <f t="shared" si="3"/>
        <v>264</v>
      </c>
      <c r="B265" s="26" t="str">
        <f ca="1">IFERROR(__xludf.DUMMYFUNCTION("VLOOKUP(A265, IMPORTRANGE(""https://docs.google.com/spreadsheets/d/1Fa25-N6f79vxX2vKdAVxmi7Dwy5hf34dnRWdXsvIvqw/edit#gid=763219425!"",""A2:K500""),3,0)"),"#N/A")</f>
        <v>#N/A</v>
      </c>
      <c r="C265" s="12" t="str">
        <f ca="1">IFERROR(__xludf.DUMMYFUNCTION("index(SPLIT(B265, "" ""), 0, 3)"),"#N/A")</f>
        <v>#N/A</v>
      </c>
      <c r="D265" s="13" t="e">
        <f ca="1">VLOOKUP(C265,Names!$C$2:$D$54,2,FALSE)</f>
        <v>#N/A</v>
      </c>
      <c r="E265" s="5" t="str">
        <f ca="1">IFERROR(__xludf.DUMMYFUNCTION("VLOOKUP(A265, IMPORTRANGE(""https://docs.google.com/spreadsheets/d/1Fa25-N6f79vxX2vKdAVxmi7Dwy5hf34dnRWdXsvIvqw/edit#gid=763219425!"",""A2:K500""),4,0)"),"#N/A")</f>
        <v>#N/A</v>
      </c>
      <c r="F265" s="5" t="str">
        <f ca="1">IFERROR(__xludf.DUMMYFUNCTION("VLOOKUP(A265, IMPORTRANGE(""https://docs.google.com/spreadsheets/d/1Fa25-N6f79vxX2vKdAVxmi7Dwy5hf34dnRWdXsvIvqw/edit#gid=763219425!"",""A2:K500""),5,0)"),"#N/A")</f>
        <v>#N/A</v>
      </c>
      <c r="G265" s="5" t="str">
        <f ca="1">IFERROR(__xludf.DUMMYFUNCTION("VLOOKUP(A265, IMPORTRANGE(""https://docs.google.com/spreadsheets/d/1Fa25-N6f79vxX2vKdAVxmi7Dwy5hf34dnRWdXsvIvqw/edit#gid=763219425!"",""A2:K500""),6,0)"),"#N/A")</f>
        <v>#N/A</v>
      </c>
      <c r="H265" s="27" t="str">
        <f ca="1">IFERROR(__xludf.DUMMYFUNCTION("VLOOKUP(A265, IMPORTRANGE(""https://docs.google.com/spreadsheets/d/1Fa25-N6f79vxX2vKdAVxmi7Dwy5hf34dnRWdXsvIvqw/edit#gid=763219425!"",""A2:K500""),7,0)"),"#N/A")</f>
        <v>#N/A</v>
      </c>
      <c r="I265" s="27" t="str">
        <f ca="1">IFERROR(__xludf.DUMMYFUNCTION("VLOOKUP(A265, IMPORTRANGE(""https://docs.google.com/spreadsheets/d/1Fa25-N6f79vxX2vKdAVxmi7Dwy5hf34dnRWdXsvIvqw/edit#gid=763219425!"",""A2:K500""),8,0)"),"#N/A")</f>
        <v>#N/A</v>
      </c>
      <c r="J265" s="27" t="str">
        <f ca="1">IFERROR(__xludf.DUMMYFUNCTION("VLOOKUP(A265, IMPORTRANGE(""https://docs.google.com/spreadsheets/d/1Fa25-N6f79vxX2vKdAVxmi7Dwy5hf34dnRWdXsvIvqw/edit#gid=763219425!"",""A2:K500""),9,0)"),"#N/A")</f>
        <v>#N/A</v>
      </c>
      <c r="K265" s="27" t="str">
        <f ca="1">IFERROR(__xludf.DUMMYFUNCTION("VLOOKUP(A265, IMPORTRANGE(""https://docs.google.com/spreadsheets/d/1Fa25-N6f79vxX2vKdAVxmi7Dwy5hf34dnRWdXsvIvqw/edit#gid=763219425!"",""A2:K500""),10,0)"),"#N/A")</f>
        <v>#N/A</v>
      </c>
      <c r="L265" s="28" t="e">
        <f t="shared" ca="1" si="4"/>
        <v>#VALUE!</v>
      </c>
      <c r="M265" s="30" t="e">
        <f t="shared" ca="1" si="5"/>
        <v>#VALUE!</v>
      </c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4.25" x14ac:dyDescent="0.2">
      <c r="A266" s="25">
        <f t="shared" si="3"/>
        <v>265</v>
      </c>
      <c r="B266" s="26" t="str">
        <f ca="1">IFERROR(__xludf.DUMMYFUNCTION("VLOOKUP(A266, IMPORTRANGE(""https://docs.google.com/spreadsheets/d/1Fa25-N6f79vxX2vKdAVxmi7Dwy5hf34dnRWdXsvIvqw/edit#gid=763219425!"",""A2:K500""),3,0)"),"#N/A")</f>
        <v>#N/A</v>
      </c>
      <c r="C266" s="12" t="str">
        <f ca="1">IFERROR(__xludf.DUMMYFUNCTION("index(SPLIT(B266, "" ""), 0, 3)"),"#N/A")</f>
        <v>#N/A</v>
      </c>
      <c r="D266" s="13" t="e">
        <f ca="1">VLOOKUP(C266,Names!$C$2:$D$54,2,FALSE)</f>
        <v>#N/A</v>
      </c>
      <c r="E266" s="5" t="str">
        <f ca="1">IFERROR(__xludf.DUMMYFUNCTION("VLOOKUP(A266, IMPORTRANGE(""https://docs.google.com/spreadsheets/d/1Fa25-N6f79vxX2vKdAVxmi7Dwy5hf34dnRWdXsvIvqw/edit#gid=763219425!"",""A2:K500""),4,0)"),"#N/A")</f>
        <v>#N/A</v>
      </c>
      <c r="F266" s="5" t="str">
        <f ca="1">IFERROR(__xludf.DUMMYFUNCTION("VLOOKUP(A266, IMPORTRANGE(""https://docs.google.com/spreadsheets/d/1Fa25-N6f79vxX2vKdAVxmi7Dwy5hf34dnRWdXsvIvqw/edit#gid=763219425!"",""A2:K500""),5,0)"),"#N/A")</f>
        <v>#N/A</v>
      </c>
      <c r="G266" s="5" t="str">
        <f ca="1">IFERROR(__xludf.DUMMYFUNCTION("VLOOKUP(A266, IMPORTRANGE(""https://docs.google.com/spreadsheets/d/1Fa25-N6f79vxX2vKdAVxmi7Dwy5hf34dnRWdXsvIvqw/edit#gid=763219425!"",""A2:K500""),6,0)"),"#N/A")</f>
        <v>#N/A</v>
      </c>
      <c r="H266" s="27" t="str">
        <f ca="1">IFERROR(__xludf.DUMMYFUNCTION("VLOOKUP(A266, IMPORTRANGE(""https://docs.google.com/spreadsheets/d/1Fa25-N6f79vxX2vKdAVxmi7Dwy5hf34dnRWdXsvIvqw/edit#gid=763219425!"",""A2:K500""),7,0)"),"#N/A")</f>
        <v>#N/A</v>
      </c>
      <c r="I266" s="27" t="str">
        <f ca="1">IFERROR(__xludf.DUMMYFUNCTION("VLOOKUP(A266, IMPORTRANGE(""https://docs.google.com/spreadsheets/d/1Fa25-N6f79vxX2vKdAVxmi7Dwy5hf34dnRWdXsvIvqw/edit#gid=763219425!"",""A2:K500""),8,0)"),"#N/A")</f>
        <v>#N/A</v>
      </c>
      <c r="J266" s="27" t="str">
        <f ca="1">IFERROR(__xludf.DUMMYFUNCTION("VLOOKUP(A266, IMPORTRANGE(""https://docs.google.com/spreadsheets/d/1Fa25-N6f79vxX2vKdAVxmi7Dwy5hf34dnRWdXsvIvqw/edit#gid=763219425!"",""A2:K500""),9,0)"),"#N/A")</f>
        <v>#N/A</v>
      </c>
      <c r="K266" s="27" t="str">
        <f ca="1">IFERROR(__xludf.DUMMYFUNCTION("VLOOKUP(A266, IMPORTRANGE(""https://docs.google.com/spreadsheets/d/1Fa25-N6f79vxX2vKdAVxmi7Dwy5hf34dnRWdXsvIvqw/edit#gid=763219425!"",""A2:K500""),10,0)"),"#N/A")</f>
        <v>#N/A</v>
      </c>
      <c r="L266" s="28" t="e">
        <f t="shared" ca="1" si="4"/>
        <v>#VALUE!</v>
      </c>
      <c r="M266" s="30" t="e">
        <f t="shared" ca="1" si="5"/>
        <v>#VALUE!</v>
      </c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4.25" x14ac:dyDescent="0.2">
      <c r="A267" s="25">
        <f t="shared" si="3"/>
        <v>266</v>
      </c>
      <c r="B267" s="26" t="str">
        <f ca="1">IFERROR(__xludf.DUMMYFUNCTION("VLOOKUP(A267, IMPORTRANGE(""https://docs.google.com/spreadsheets/d/1Fa25-N6f79vxX2vKdAVxmi7Dwy5hf34dnRWdXsvIvqw/edit#gid=763219425!"",""A2:K500""),3,0)"),"#N/A")</f>
        <v>#N/A</v>
      </c>
      <c r="C267" s="12" t="str">
        <f ca="1">IFERROR(__xludf.DUMMYFUNCTION("index(SPLIT(B267, "" ""), 0, 3)"),"#N/A")</f>
        <v>#N/A</v>
      </c>
      <c r="D267" s="13" t="e">
        <f ca="1">VLOOKUP(C267,Names!$C$2:$D$54,2,FALSE)</f>
        <v>#N/A</v>
      </c>
      <c r="E267" s="5" t="str">
        <f ca="1">IFERROR(__xludf.DUMMYFUNCTION("VLOOKUP(A267, IMPORTRANGE(""https://docs.google.com/spreadsheets/d/1Fa25-N6f79vxX2vKdAVxmi7Dwy5hf34dnRWdXsvIvqw/edit#gid=763219425!"",""A2:K500""),4,0)"),"#N/A")</f>
        <v>#N/A</v>
      </c>
      <c r="F267" s="5" t="str">
        <f ca="1">IFERROR(__xludf.DUMMYFUNCTION("VLOOKUP(A267, IMPORTRANGE(""https://docs.google.com/spreadsheets/d/1Fa25-N6f79vxX2vKdAVxmi7Dwy5hf34dnRWdXsvIvqw/edit#gid=763219425!"",""A2:K500""),5,0)"),"#N/A")</f>
        <v>#N/A</v>
      </c>
      <c r="G267" s="5" t="str">
        <f ca="1">IFERROR(__xludf.DUMMYFUNCTION("VLOOKUP(A267, IMPORTRANGE(""https://docs.google.com/spreadsheets/d/1Fa25-N6f79vxX2vKdAVxmi7Dwy5hf34dnRWdXsvIvqw/edit#gid=763219425!"",""A2:K500""),6,0)"),"#N/A")</f>
        <v>#N/A</v>
      </c>
      <c r="H267" s="27" t="str">
        <f ca="1">IFERROR(__xludf.DUMMYFUNCTION("VLOOKUP(A267, IMPORTRANGE(""https://docs.google.com/spreadsheets/d/1Fa25-N6f79vxX2vKdAVxmi7Dwy5hf34dnRWdXsvIvqw/edit#gid=763219425!"",""A2:K500""),7,0)"),"#N/A")</f>
        <v>#N/A</v>
      </c>
      <c r="I267" s="27" t="str">
        <f ca="1">IFERROR(__xludf.DUMMYFUNCTION("VLOOKUP(A267, IMPORTRANGE(""https://docs.google.com/spreadsheets/d/1Fa25-N6f79vxX2vKdAVxmi7Dwy5hf34dnRWdXsvIvqw/edit#gid=763219425!"",""A2:K500""),8,0)"),"#N/A")</f>
        <v>#N/A</v>
      </c>
      <c r="J267" s="27" t="str">
        <f ca="1">IFERROR(__xludf.DUMMYFUNCTION("VLOOKUP(A267, IMPORTRANGE(""https://docs.google.com/spreadsheets/d/1Fa25-N6f79vxX2vKdAVxmi7Dwy5hf34dnRWdXsvIvqw/edit#gid=763219425!"",""A2:K500""),9,0)"),"#N/A")</f>
        <v>#N/A</v>
      </c>
      <c r="K267" s="27" t="str">
        <f ca="1">IFERROR(__xludf.DUMMYFUNCTION("VLOOKUP(A267, IMPORTRANGE(""https://docs.google.com/spreadsheets/d/1Fa25-N6f79vxX2vKdAVxmi7Dwy5hf34dnRWdXsvIvqw/edit#gid=763219425!"",""A2:K500""),10,0)"),"#N/A")</f>
        <v>#N/A</v>
      </c>
      <c r="L267" s="28" t="e">
        <f t="shared" ca="1" si="4"/>
        <v>#VALUE!</v>
      </c>
      <c r="M267" s="30" t="e">
        <f t="shared" ca="1" si="5"/>
        <v>#VALUE!</v>
      </c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4.25" x14ac:dyDescent="0.2">
      <c r="A268" s="25">
        <f t="shared" si="3"/>
        <v>267</v>
      </c>
      <c r="B268" s="26" t="str">
        <f ca="1">IFERROR(__xludf.DUMMYFUNCTION("VLOOKUP(A267, IMPORTRANGE(""https://docs.google.com/spreadsheets/d/1Fa25-N6f79vxX2vKdAVxmi7Dwy5hf34dnRWdXsvIvqw/edit#gid=763219425!"",""A2:K500""),3,0)"),"#N/A")</f>
        <v>#N/A</v>
      </c>
      <c r="C268" s="12" t="str">
        <f ca="1">IFERROR(__xludf.DUMMYFUNCTION("index(SPLIT(B267, "" ""), 0, 3)"),"#N/A")</f>
        <v>#N/A</v>
      </c>
      <c r="D268" s="13" t="e">
        <f ca="1">VLOOKUP(C268,Names!$C$2:$D$54,2,FALSE)</f>
        <v>#N/A</v>
      </c>
      <c r="E268" s="5" t="str">
        <f ca="1">IFERROR(__xludf.DUMMYFUNCTION("VLOOKUP(A267, IMPORTRANGE(""https://docs.google.com/spreadsheets/d/1Fa25-N6f79vxX2vKdAVxmi7Dwy5hf34dnRWdXsvIvqw/edit#gid=763219425!"",""A2:K500""),4,0)"),"#N/A")</f>
        <v>#N/A</v>
      </c>
      <c r="F268" s="5" t="str">
        <f ca="1">IFERROR(__xludf.DUMMYFUNCTION("VLOOKUP(A267, IMPORTRANGE(""https://docs.google.com/spreadsheets/d/1Fa25-N6f79vxX2vKdAVxmi7Dwy5hf34dnRWdXsvIvqw/edit#gid=763219425!"",""A2:K500""),5,0)"),"#N/A")</f>
        <v>#N/A</v>
      </c>
      <c r="G268" s="5" t="str">
        <f ca="1">IFERROR(__xludf.DUMMYFUNCTION("VLOOKUP(A267, IMPORTRANGE(""https://docs.google.com/spreadsheets/d/1Fa25-N6f79vxX2vKdAVxmi7Dwy5hf34dnRWdXsvIvqw/edit#gid=763219425!"",""A2:K500""),6,0)"),"#N/A")</f>
        <v>#N/A</v>
      </c>
      <c r="H268" s="27" t="str">
        <f ca="1">IFERROR(__xludf.DUMMYFUNCTION("VLOOKUP(A267, IMPORTRANGE(""https://docs.google.com/spreadsheets/d/1Fa25-N6f79vxX2vKdAVxmi7Dwy5hf34dnRWdXsvIvqw/edit#gid=763219425!"",""A2:K500""),7,0)"),"#N/A")</f>
        <v>#N/A</v>
      </c>
      <c r="I268" s="27" t="str">
        <f ca="1">IFERROR(__xludf.DUMMYFUNCTION("VLOOKUP(A267, IMPORTRANGE(""https://docs.google.com/spreadsheets/d/1Fa25-N6f79vxX2vKdAVxmi7Dwy5hf34dnRWdXsvIvqw/edit#gid=763219425!"",""A2:K500""),8,0)"),"#N/A")</f>
        <v>#N/A</v>
      </c>
      <c r="J268" s="27" t="str">
        <f ca="1">IFERROR(__xludf.DUMMYFUNCTION("VLOOKUP(A267, IMPORTRANGE(""https://docs.google.com/spreadsheets/d/1Fa25-N6f79vxX2vKdAVxmi7Dwy5hf34dnRWdXsvIvqw/edit#gid=763219425!"",""A2:K500""),9,0)"),"#N/A")</f>
        <v>#N/A</v>
      </c>
      <c r="K268" s="27" t="str">
        <f ca="1">IFERROR(__xludf.DUMMYFUNCTION("VLOOKUP(A267, IMPORTRANGE(""https://docs.google.com/spreadsheets/d/1Fa25-N6f79vxX2vKdAVxmi7Dwy5hf34dnRWdXsvIvqw/edit#gid=763219425!"",""A2:K500""),10,0)"),"#N/A")</f>
        <v>#N/A</v>
      </c>
      <c r="L268" s="28" t="e">
        <f t="shared" ca="1" si="4"/>
        <v>#VALUE!</v>
      </c>
      <c r="M268" s="30" t="e">
        <f t="shared" ca="1" si="5"/>
        <v>#VALUE!</v>
      </c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4.25" x14ac:dyDescent="0.2">
      <c r="A269" s="25">
        <f t="shared" si="3"/>
        <v>268</v>
      </c>
      <c r="B269" s="26" t="str">
        <f ca="1">IFERROR(__xludf.DUMMYFUNCTION("VLOOKUP(A267, IMPORTRANGE(""https://docs.google.com/spreadsheets/d/1Fa25-N6f79vxX2vKdAVxmi7Dwy5hf34dnRWdXsvIvqw/edit#gid=763219425!"",""A2:K500""),3,0)"),"#N/A")</f>
        <v>#N/A</v>
      </c>
      <c r="C269" s="12" t="str">
        <f ca="1">IFERROR(__xludf.DUMMYFUNCTION("index(SPLIT(B267, "" ""), 0, 3)"),"#N/A")</f>
        <v>#N/A</v>
      </c>
      <c r="D269" s="13" t="e">
        <f ca="1">VLOOKUP(C269,Names!$C$2:$D$54,2,FALSE)</f>
        <v>#N/A</v>
      </c>
      <c r="E269" s="5" t="str">
        <f ca="1">IFERROR(__xludf.DUMMYFUNCTION("VLOOKUP(A267, IMPORTRANGE(""https://docs.google.com/spreadsheets/d/1Fa25-N6f79vxX2vKdAVxmi7Dwy5hf34dnRWdXsvIvqw/edit#gid=763219425!"",""A2:K500""),4,0)"),"#N/A")</f>
        <v>#N/A</v>
      </c>
      <c r="F269" s="5" t="str">
        <f ca="1">IFERROR(__xludf.DUMMYFUNCTION("VLOOKUP(A267, IMPORTRANGE(""https://docs.google.com/spreadsheets/d/1Fa25-N6f79vxX2vKdAVxmi7Dwy5hf34dnRWdXsvIvqw/edit#gid=763219425!"",""A2:K500""),5,0)"),"#N/A")</f>
        <v>#N/A</v>
      </c>
      <c r="G269" s="5" t="str">
        <f ca="1">IFERROR(__xludf.DUMMYFUNCTION("VLOOKUP(A267, IMPORTRANGE(""https://docs.google.com/spreadsheets/d/1Fa25-N6f79vxX2vKdAVxmi7Dwy5hf34dnRWdXsvIvqw/edit#gid=763219425!"",""A2:K500""),6,0)"),"#N/A")</f>
        <v>#N/A</v>
      </c>
      <c r="H269" s="27" t="str">
        <f ca="1">IFERROR(__xludf.DUMMYFUNCTION("VLOOKUP(A267, IMPORTRANGE(""https://docs.google.com/spreadsheets/d/1Fa25-N6f79vxX2vKdAVxmi7Dwy5hf34dnRWdXsvIvqw/edit#gid=763219425!"",""A2:K500""),7,0)"),"#N/A")</f>
        <v>#N/A</v>
      </c>
      <c r="I269" s="27" t="str">
        <f ca="1">IFERROR(__xludf.DUMMYFUNCTION("VLOOKUP(A267, IMPORTRANGE(""https://docs.google.com/spreadsheets/d/1Fa25-N6f79vxX2vKdAVxmi7Dwy5hf34dnRWdXsvIvqw/edit#gid=763219425!"",""A2:K500""),8,0)"),"#N/A")</f>
        <v>#N/A</v>
      </c>
      <c r="J269" s="27" t="str">
        <f ca="1">IFERROR(__xludf.DUMMYFUNCTION("VLOOKUP(A267, IMPORTRANGE(""https://docs.google.com/spreadsheets/d/1Fa25-N6f79vxX2vKdAVxmi7Dwy5hf34dnRWdXsvIvqw/edit#gid=763219425!"",""A2:K500""),9,0)"),"#N/A")</f>
        <v>#N/A</v>
      </c>
      <c r="K269" s="27" t="str">
        <f ca="1">IFERROR(__xludf.DUMMYFUNCTION("VLOOKUP(A267, IMPORTRANGE(""https://docs.google.com/spreadsheets/d/1Fa25-N6f79vxX2vKdAVxmi7Dwy5hf34dnRWdXsvIvqw/edit#gid=763219425!"",""A2:K500""),10,0)"),"#N/A")</f>
        <v>#N/A</v>
      </c>
      <c r="L269" s="28" t="e">
        <f t="shared" ca="1" si="4"/>
        <v>#VALUE!</v>
      </c>
      <c r="M269" s="30" t="e">
        <f t="shared" ca="1" si="5"/>
        <v>#VALUE!</v>
      </c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4.25" x14ac:dyDescent="0.2">
      <c r="A270" s="25">
        <f t="shared" si="3"/>
        <v>269</v>
      </c>
      <c r="B270" s="26" t="str">
        <f ca="1">IFERROR(__xludf.DUMMYFUNCTION("VLOOKUP(A267, IMPORTRANGE(""https://docs.google.com/spreadsheets/d/1Fa25-N6f79vxX2vKdAVxmi7Dwy5hf34dnRWdXsvIvqw/edit#gid=763219425!"",""A2:K500""),3,0)"),"#N/A")</f>
        <v>#N/A</v>
      </c>
      <c r="C270" s="12" t="str">
        <f ca="1">IFERROR(__xludf.DUMMYFUNCTION("index(SPLIT(B267, "" ""), 0, 3)"),"#N/A")</f>
        <v>#N/A</v>
      </c>
      <c r="D270" s="13" t="e">
        <f ca="1">VLOOKUP(C270,Names!$C$2:$D$54,2,FALSE)</f>
        <v>#N/A</v>
      </c>
      <c r="E270" s="5" t="str">
        <f ca="1">IFERROR(__xludf.DUMMYFUNCTION("VLOOKUP(A267, IMPORTRANGE(""https://docs.google.com/spreadsheets/d/1Fa25-N6f79vxX2vKdAVxmi7Dwy5hf34dnRWdXsvIvqw/edit#gid=763219425!"",""A2:K500""),4,0)"),"#N/A")</f>
        <v>#N/A</v>
      </c>
      <c r="F270" s="5" t="str">
        <f ca="1">IFERROR(__xludf.DUMMYFUNCTION("VLOOKUP(A267, IMPORTRANGE(""https://docs.google.com/spreadsheets/d/1Fa25-N6f79vxX2vKdAVxmi7Dwy5hf34dnRWdXsvIvqw/edit#gid=763219425!"",""A2:K500""),5,0)"),"#N/A")</f>
        <v>#N/A</v>
      </c>
      <c r="G270" s="5" t="str">
        <f ca="1">IFERROR(__xludf.DUMMYFUNCTION("VLOOKUP(A267, IMPORTRANGE(""https://docs.google.com/spreadsheets/d/1Fa25-N6f79vxX2vKdAVxmi7Dwy5hf34dnRWdXsvIvqw/edit#gid=763219425!"",""A2:K500""),6,0)"),"#N/A")</f>
        <v>#N/A</v>
      </c>
      <c r="H270" s="27" t="str">
        <f ca="1">IFERROR(__xludf.DUMMYFUNCTION("VLOOKUP(A267, IMPORTRANGE(""https://docs.google.com/spreadsheets/d/1Fa25-N6f79vxX2vKdAVxmi7Dwy5hf34dnRWdXsvIvqw/edit#gid=763219425!"",""A2:K500""),7,0)"),"#N/A")</f>
        <v>#N/A</v>
      </c>
      <c r="I270" s="27" t="str">
        <f ca="1">IFERROR(__xludf.DUMMYFUNCTION("VLOOKUP(A267, IMPORTRANGE(""https://docs.google.com/spreadsheets/d/1Fa25-N6f79vxX2vKdAVxmi7Dwy5hf34dnRWdXsvIvqw/edit#gid=763219425!"",""A2:K500""),8,0)"),"#N/A")</f>
        <v>#N/A</v>
      </c>
      <c r="J270" s="27" t="str">
        <f ca="1">IFERROR(__xludf.DUMMYFUNCTION("VLOOKUP(A267, IMPORTRANGE(""https://docs.google.com/spreadsheets/d/1Fa25-N6f79vxX2vKdAVxmi7Dwy5hf34dnRWdXsvIvqw/edit#gid=763219425!"",""A2:K500""),9,0)"),"#N/A")</f>
        <v>#N/A</v>
      </c>
      <c r="K270" s="27" t="str">
        <f ca="1">IFERROR(__xludf.DUMMYFUNCTION("VLOOKUP(A267, IMPORTRANGE(""https://docs.google.com/spreadsheets/d/1Fa25-N6f79vxX2vKdAVxmi7Dwy5hf34dnRWdXsvIvqw/edit#gid=763219425!"",""A2:K500""),10,0)"),"#N/A")</f>
        <v>#N/A</v>
      </c>
      <c r="L270" s="28" t="e">
        <f t="shared" ca="1" si="4"/>
        <v>#VALUE!</v>
      </c>
      <c r="M270" s="30" t="e">
        <f t="shared" ca="1" si="5"/>
        <v>#VALUE!</v>
      </c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4.25" x14ac:dyDescent="0.2">
      <c r="A271" s="25">
        <f t="shared" si="3"/>
        <v>270</v>
      </c>
      <c r="B271" s="26" t="str">
        <f ca="1">IFERROR(__xludf.DUMMYFUNCTION("VLOOKUP(A267, IMPORTRANGE(""https://docs.google.com/spreadsheets/d/1Fa25-N6f79vxX2vKdAVxmi7Dwy5hf34dnRWdXsvIvqw/edit#gid=763219425!"",""A2:K500""),3,0)"),"#N/A")</f>
        <v>#N/A</v>
      </c>
      <c r="C271" s="12" t="str">
        <f ca="1">IFERROR(__xludf.DUMMYFUNCTION("index(SPLIT(B267, "" ""), 0, 3)"),"#N/A")</f>
        <v>#N/A</v>
      </c>
      <c r="D271" s="13" t="e">
        <f ca="1">VLOOKUP(C271,Names!$C$2:$D$54,2,FALSE)</f>
        <v>#N/A</v>
      </c>
      <c r="E271" s="5" t="str">
        <f ca="1">IFERROR(__xludf.DUMMYFUNCTION("VLOOKUP(A267, IMPORTRANGE(""https://docs.google.com/spreadsheets/d/1Fa25-N6f79vxX2vKdAVxmi7Dwy5hf34dnRWdXsvIvqw/edit#gid=763219425!"",""A2:K500""),4,0)"),"#N/A")</f>
        <v>#N/A</v>
      </c>
      <c r="F271" s="5" t="str">
        <f ca="1">IFERROR(__xludf.DUMMYFUNCTION("VLOOKUP(A267, IMPORTRANGE(""https://docs.google.com/spreadsheets/d/1Fa25-N6f79vxX2vKdAVxmi7Dwy5hf34dnRWdXsvIvqw/edit#gid=763219425!"",""A2:K500""),5,0)"),"#N/A")</f>
        <v>#N/A</v>
      </c>
      <c r="G271" s="5" t="str">
        <f ca="1">IFERROR(__xludf.DUMMYFUNCTION("VLOOKUP(A267, IMPORTRANGE(""https://docs.google.com/spreadsheets/d/1Fa25-N6f79vxX2vKdAVxmi7Dwy5hf34dnRWdXsvIvqw/edit#gid=763219425!"",""A2:K500""),6,0)"),"#N/A")</f>
        <v>#N/A</v>
      </c>
      <c r="H271" s="27" t="str">
        <f ca="1">IFERROR(__xludf.DUMMYFUNCTION("VLOOKUP(A267, IMPORTRANGE(""https://docs.google.com/spreadsheets/d/1Fa25-N6f79vxX2vKdAVxmi7Dwy5hf34dnRWdXsvIvqw/edit#gid=763219425!"",""A2:K500""),7,0)"),"#N/A")</f>
        <v>#N/A</v>
      </c>
      <c r="I271" s="27" t="str">
        <f ca="1">IFERROR(__xludf.DUMMYFUNCTION("VLOOKUP(A267, IMPORTRANGE(""https://docs.google.com/spreadsheets/d/1Fa25-N6f79vxX2vKdAVxmi7Dwy5hf34dnRWdXsvIvqw/edit#gid=763219425!"",""A2:K500""),8,0)"),"#N/A")</f>
        <v>#N/A</v>
      </c>
      <c r="J271" s="27" t="str">
        <f ca="1">IFERROR(__xludf.DUMMYFUNCTION("VLOOKUP(A267, IMPORTRANGE(""https://docs.google.com/spreadsheets/d/1Fa25-N6f79vxX2vKdAVxmi7Dwy5hf34dnRWdXsvIvqw/edit#gid=763219425!"",""A2:K500""),9,0)"),"#N/A")</f>
        <v>#N/A</v>
      </c>
      <c r="K271" s="27" t="str">
        <f ca="1">IFERROR(__xludf.DUMMYFUNCTION("VLOOKUP(A267, IMPORTRANGE(""https://docs.google.com/spreadsheets/d/1Fa25-N6f79vxX2vKdAVxmi7Dwy5hf34dnRWdXsvIvqw/edit#gid=763219425!"",""A2:K500""),10,0)"),"#N/A")</f>
        <v>#N/A</v>
      </c>
      <c r="L271" s="28" t="e">
        <f t="shared" ca="1" si="4"/>
        <v>#VALUE!</v>
      </c>
      <c r="M271" s="30" t="e">
        <f t="shared" ca="1" si="5"/>
        <v>#VALUE!</v>
      </c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4.25" x14ac:dyDescent="0.2">
      <c r="A272" s="25">
        <f t="shared" si="3"/>
        <v>271</v>
      </c>
      <c r="B272" s="26" t="str">
        <f ca="1">IFERROR(__xludf.DUMMYFUNCTION("VLOOKUP(A267, IMPORTRANGE(""https://docs.google.com/spreadsheets/d/1Fa25-N6f79vxX2vKdAVxmi7Dwy5hf34dnRWdXsvIvqw/edit#gid=763219425!"",""A2:K500""),3,0)"),"#N/A")</f>
        <v>#N/A</v>
      </c>
      <c r="C272" s="12" t="str">
        <f ca="1">IFERROR(__xludf.DUMMYFUNCTION("index(SPLIT(B267, "" ""), 0, 3)"),"#N/A")</f>
        <v>#N/A</v>
      </c>
      <c r="D272" s="13" t="e">
        <f ca="1">VLOOKUP(C272,Names!$C$2:$D$54,2,FALSE)</f>
        <v>#N/A</v>
      </c>
      <c r="E272" s="5" t="str">
        <f ca="1">IFERROR(__xludf.DUMMYFUNCTION("VLOOKUP(A267, IMPORTRANGE(""https://docs.google.com/spreadsheets/d/1Fa25-N6f79vxX2vKdAVxmi7Dwy5hf34dnRWdXsvIvqw/edit#gid=763219425!"",""A2:K500""),4,0)"),"#N/A")</f>
        <v>#N/A</v>
      </c>
      <c r="F272" s="5" t="str">
        <f ca="1">IFERROR(__xludf.DUMMYFUNCTION("VLOOKUP(A267, IMPORTRANGE(""https://docs.google.com/spreadsheets/d/1Fa25-N6f79vxX2vKdAVxmi7Dwy5hf34dnRWdXsvIvqw/edit#gid=763219425!"",""A2:K500""),5,0)"),"#N/A")</f>
        <v>#N/A</v>
      </c>
      <c r="G272" s="5" t="str">
        <f ca="1">IFERROR(__xludf.DUMMYFUNCTION("VLOOKUP(A267, IMPORTRANGE(""https://docs.google.com/spreadsheets/d/1Fa25-N6f79vxX2vKdAVxmi7Dwy5hf34dnRWdXsvIvqw/edit#gid=763219425!"",""A2:K500""),6,0)"),"#N/A")</f>
        <v>#N/A</v>
      </c>
      <c r="H272" s="27" t="str">
        <f ca="1">IFERROR(__xludf.DUMMYFUNCTION("VLOOKUP(A267, IMPORTRANGE(""https://docs.google.com/spreadsheets/d/1Fa25-N6f79vxX2vKdAVxmi7Dwy5hf34dnRWdXsvIvqw/edit#gid=763219425!"",""A2:K500""),7,0)"),"#N/A")</f>
        <v>#N/A</v>
      </c>
      <c r="I272" s="27" t="str">
        <f ca="1">IFERROR(__xludf.DUMMYFUNCTION("VLOOKUP(A267, IMPORTRANGE(""https://docs.google.com/spreadsheets/d/1Fa25-N6f79vxX2vKdAVxmi7Dwy5hf34dnRWdXsvIvqw/edit#gid=763219425!"",""A2:K500""),8,0)"),"#N/A")</f>
        <v>#N/A</v>
      </c>
      <c r="J272" s="27" t="str">
        <f ca="1">IFERROR(__xludf.DUMMYFUNCTION("VLOOKUP(A267, IMPORTRANGE(""https://docs.google.com/spreadsheets/d/1Fa25-N6f79vxX2vKdAVxmi7Dwy5hf34dnRWdXsvIvqw/edit#gid=763219425!"",""A2:K500""),9,0)"),"#N/A")</f>
        <v>#N/A</v>
      </c>
      <c r="K272" s="27" t="str">
        <f ca="1">IFERROR(__xludf.DUMMYFUNCTION("VLOOKUP(A267, IMPORTRANGE(""https://docs.google.com/spreadsheets/d/1Fa25-N6f79vxX2vKdAVxmi7Dwy5hf34dnRWdXsvIvqw/edit#gid=763219425!"",""A2:K500""),10,0)"),"#N/A")</f>
        <v>#N/A</v>
      </c>
      <c r="L272" s="28" t="e">
        <f t="shared" ca="1" si="4"/>
        <v>#VALUE!</v>
      </c>
      <c r="M272" s="30" t="e">
        <f t="shared" ca="1" si="5"/>
        <v>#VALUE!</v>
      </c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4.25" x14ac:dyDescent="0.2">
      <c r="A273" s="25">
        <f t="shared" si="3"/>
        <v>272</v>
      </c>
      <c r="B273" s="26" t="str">
        <f ca="1">IFERROR(__xludf.DUMMYFUNCTION("VLOOKUP(A267, IMPORTRANGE(""https://docs.google.com/spreadsheets/d/1Fa25-N6f79vxX2vKdAVxmi7Dwy5hf34dnRWdXsvIvqw/edit#gid=763219425!"",""A2:K500""),3,0)"),"#N/A")</f>
        <v>#N/A</v>
      </c>
      <c r="C273" s="12" t="str">
        <f ca="1">IFERROR(__xludf.DUMMYFUNCTION("index(SPLIT(B267, "" ""), 0, 3)"),"#N/A")</f>
        <v>#N/A</v>
      </c>
      <c r="D273" s="13" t="e">
        <f ca="1">VLOOKUP(C273,Names!$C$2:$D$54,2,FALSE)</f>
        <v>#N/A</v>
      </c>
      <c r="E273" s="5" t="str">
        <f ca="1">IFERROR(__xludf.DUMMYFUNCTION("VLOOKUP(A267, IMPORTRANGE(""https://docs.google.com/spreadsheets/d/1Fa25-N6f79vxX2vKdAVxmi7Dwy5hf34dnRWdXsvIvqw/edit#gid=763219425!"",""A2:K500""),4,0)"),"#N/A")</f>
        <v>#N/A</v>
      </c>
      <c r="F273" s="5" t="str">
        <f ca="1">IFERROR(__xludf.DUMMYFUNCTION("VLOOKUP(A267, IMPORTRANGE(""https://docs.google.com/spreadsheets/d/1Fa25-N6f79vxX2vKdAVxmi7Dwy5hf34dnRWdXsvIvqw/edit#gid=763219425!"",""A2:K500""),5,0)"),"#N/A")</f>
        <v>#N/A</v>
      </c>
      <c r="G273" s="5" t="str">
        <f ca="1">IFERROR(__xludf.DUMMYFUNCTION("VLOOKUP(A267, IMPORTRANGE(""https://docs.google.com/spreadsheets/d/1Fa25-N6f79vxX2vKdAVxmi7Dwy5hf34dnRWdXsvIvqw/edit#gid=763219425!"",""A2:K500""),6,0)"),"#N/A")</f>
        <v>#N/A</v>
      </c>
      <c r="H273" s="27" t="str">
        <f ca="1">IFERROR(__xludf.DUMMYFUNCTION("VLOOKUP(A267, IMPORTRANGE(""https://docs.google.com/spreadsheets/d/1Fa25-N6f79vxX2vKdAVxmi7Dwy5hf34dnRWdXsvIvqw/edit#gid=763219425!"",""A2:K500""),7,0)"),"#N/A")</f>
        <v>#N/A</v>
      </c>
      <c r="I273" s="27" t="str">
        <f ca="1">IFERROR(__xludf.DUMMYFUNCTION("VLOOKUP(A267, IMPORTRANGE(""https://docs.google.com/spreadsheets/d/1Fa25-N6f79vxX2vKdAVxmi7Dwy5hf34dnRWdXsvIvqw/edit#gid=763219425!"",""A2:K500""),8,0)"),"#N/A")</f>
        <v>#N/A</v>
      </c>
      <c r="J273" s="27" t="str">
        <f ca="1">IFERROR(__xludf.DUMMYFUNCTION("VLOOKUP(A267, IMPORTRANGE(""https://docs.google.com/spreadsheets/d/1Fa25-N6f79vxX2vKdAVxmi7Dwy5hf34dnRWdXsvIvqw/edit#gid=763219425!"",""A2:K500""),9,0)"),"#N/A")</f>
        <v>#N/A</v>
      </c>
      <c r="K273" s="27" t="str">
        <f ca="1">IFERROR(__xludf.DUMMYFUNCTION("VLOOKUP(A267, IMPORTRANGE(""https://docs.google.com/spreadsheets/d/1Fa25-N6f79vxX2vKdAVxmi7Dwy5hf34dnRWdXsvIvqw/edit#gid=763219425!"",""A2:K500""),10,0)"),"#N/A")</f>
        <v>#N/A</v>
      </c>
      <c r="L273" s="28" t="e">
        <f t="shared" ca="1" si="4"/>
        <v>#VALUE!</v>
      </c>
      <c r="M273" s="30" t="e">
        <f t="shared" ca="1" si="5"/>
        <v>#VALUE!</v>
      </c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4.25" x14ac:dyDescent="0.2">
      <c r="A274" s="25">
        <f t="shared" si="3"/>
        <v>273</v>
      </c>
      <c r="B274" s="26" t="str">
        <f ca="1">IFERROR(__xludf.DUMMYFUNCTION("VLOOKUP(A267, IMPORTRANGE(""https://docs.google.com/spreadsheets/d/1Fa25-N6f79vxX2vKdAVxmi7Dwy5hf34dnRWdXsvIvqw/edit#gid=763219425!"",""A2:K500""),3,0)"),"#N/A")</f>
        <v>#N/A</v>
      </c>
      <c r="C274" s="12" t="str">
        <f ca="1">IFERROR(__xludf.DUMMYFUNCTION("index(SPLIT(B267, "" ""), 0, 3)"),"#N/A")</f>
        <v>#N/A</v>
      </c>
      <c r="D274" s="13" t="e">
        <f ca="1">VLOOKUP(C274,Names!$C$2:$D$54,2,FALSE)</f>
        <v>#N/A</v>
      </c>
      <c r="E274" s="5" t="str">
        <f ca="1">IFERROR(__xludf.DUMMYFUNCTION("VLOOKUP(A267, IMPORTRANGE(""https://docs.google.com/spreadsheets/d/1Fa25-N6f79vxX2vKdAVxmi7Dwy5hf34dnRWdXsvIvqw/edit#gid=763219425!"",""A2:K500""),4,0)"),"#N/A")</f>
        <v>#N/A</v>
      </c>
      <c r="F274" s="5" t="str">
        <f ca="1">IFERROR(__xludf.DUMMYFUNCTION("VLOOKUP(A267, IMPORTRANGE(""https://docs.google.com/spreadsheets/d/1Fa25-N6f79vxX2vKdAVxmi7Dwy5hf34dnRWdXsvIvqw/edit#gid=763219425!"",""A2:K500""),5,0)"),"#N/A")</f>
        <v>#N/A</v>
      </c>
      <c r="G274" s="5" t="str">
        <f ca="1">IFERROR(__xludf.DUMMYFUNCTION("VLOOKUP(A267, IMPORTRANGE(""https://docs.google.com/spreadsheets/d/1Fa25-N6f79vxX2vKdAVxmi7Dwy5hf34dnRWdXsvIvqw/edit#gid=763219425!"",""A2:K500""),6,0)"),"#N/A")</f>
        <v>#N/A</v>
      </c>
      <c r="H274" s="27" t="str">
        <f ca="1">IFERROR(__xludf.DUMMYFUNCTION("VLOOKUP(A267, IMPORTRANGE(""https://docs.google.com/spreadsheets/d/1Fa25-N6f79vxX2vKdAVxmi7Dwy5hf34dnRWdXsvIvqw/edit#gid=763219425!"",""A2:K500""),7,0)"),"#N/A")</f>
        <v>#N/A</v>
      </c>
      <c r="I274" s="27" t="str">
        <f ca="1">IFERROR(__xludf.DUMMYFUNCTION("VLOOKUP(A267, IMPORTRANGE(""https://docs.google.com/spreadsheets/d/1Fa25-N6f79vxX2vKdAVxmi7Dwy5hf34dnRWdXsvIvqw/edit#gid=763219425!"",""A2:K500""),8,0)"),"#N/A")</f>
        <v>#N/A</v>
      </c>
      <c r="J274" s="27" t="str">
        <f ca="1">IFERROR(__xludf.DUMMYFUNCTION("VLOOKUP(A267, IMPORTRANGE(""https://docs.google.com/spreadsheets/d/1Fa25-N6f79vxX2vKdAVxmi7Dwy5hf34dnRWdXsvIvqw/edit#gid=763219425!"",""A2:K500""),9,0)"),"#N/A")</f>
        <v>#N/A</v>
      </c>
      <c r="K274" s="27" t="str">
        <f ca="1">IFERROR(__xludf.DUMMYFUNCTION("VLOOKUP(A267, IMPORTRANGE(""https://docs.google.com/spreadsheets/d/1Fa25-N6f79vxX2vKdAVxmi7Dwy5hf34dnRWdXsvIvqw/edit#gid=763219425!"",""A2:K500""),10,0)"),"#N/A")</f>
        <v>#N/A</v>
      </c>
      <c r="L274" s="28" t="e">
        <f t="shared" ca="1" si="4"/>
        <v>#VALUE!</v>
      </c>
      <c r="M274" s="30" t="e">
        <f t="shared" ca="1" si="5"/>
        <v>#VALUE!</v>
      </c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4.25" x14ac:dyDescent="0.2">
      <c r="A275" s="25">
        <f t="shared" si="3"/>
        <v>274</v>
      </c>
      <c r="B275" s="26" t="str">
        <f ca="1">IFERROR(__xludf.DUMMYFUNCTION("VLOOKUP(A275, IMPORTRANGE(""https://docs.google.com/spreadsheets/d/1Fa25-N6f79vxX2vKdAVxmi7Dwy5hf34dnRWdXsvIvqw/edit#gid=763219425!"",""A2:K500""),3,0)"),"#N/A")</f>
        <v>#N/A</v>
      </c>
      <c r="C275" s="12" t="str">
        <f ca="1">IFERROR(__xludf.DUMMYFUNCTION("index(SPLIT(B275, "" ""), 0, 3)"),"#N/A")</f>
        <v>#N/A</v>
      </c>
      <c r="D275" s="13" t="e">
        <f ca="1">VLOOKUP(C275,Names!$C$2:$D$54,2,FALSE)</f>
        <v>#N/A</v>
      </c>
      <c r="E275" s="5" t="str">
        <f ca="1">IFERROR(__xludf.DUMMYFUNCTION("VLOOKUP(A275, IMPORTRANGE(""https://docs.google.com/spreadsheets/d/1Fa25-N6f79vxX2vKdAVxmi7Dwy5hf34dnRWdXsvIvqw/edit#gid=763219425!"",""A2:K500""),4,0)"),"#N/A")</f>
        <v>#N/A</v>
      </c>
      <c r="F275" s="5" t="str">
        <f ca="1">IFERROR(__xludf.DUMMYFUNCTION("VLOOKUP(A275, IMPORTRANGE(""https://docs.google.com/spreadsheets/d/1Fa25-N6f79vxX2vKdAVxmi7Dwy5hf34dnRWdXsvIvqw/edit#gid=763219425!"",""A2:K500""),5,0)"),"#N/A")</f>
        <v>#N/A</v>
      </c>
      <c r="G275" s="5" t="str">
        <f ca="1">IFERROR(__xludf.DUMMYFUNCTION("VLOOKUP(A275, IMPORTRANGE(""https://docs.google.com/spreadsheets/d/1Fa25-N6f79vxX2vKdAVxmi7Dwy5hf34dnRWdXsvIvqw/edit#gid=763219425!"",""A2:K500""),6,0)"),"#N/A")</f>
        <v>#N/A</v>
      </c>
      <c r="H275" s="27" t="str">
        <f ca="1">IFERROR(__xludf.DUMMYFUNCTION("VLOOKUP(A275, IMPORTRANGE(""https://docs.google.com/spreadsheets/d/1Fa25-N6f79vxX2vKdAVxmi7Dwy5hf34dnRWdXsvIvqw/edit#gid=763219425!"",""A2:K500""),7,0)"),"#N/A")</f>
        <v>#N/A</v>
      </c>
      <c r="I275" s="27" t="str">
        <f ca="1">IFERROR(__xludf.DUMMYFUNCTION("VLOOKUP(A275, IMPORTRANGE(""https://docs.google.com/spreadsheets/d/1Fa25-N6f79vxX2vKdAVxmi7Dwy5hf34dnRWdXsvIvqw/edit#gid=763219425!"",""A2:K500""),8,0)"),"#N/A")</f>
        <v>#N/A</v>
      </c>
      <c r="J275" s="27" t="str">
        <f ca="1">IFERROR(__xludf.DUMMYFUNCTION("VLOOKUP(A275, IMPORTRANGE(""https://docs.google.com/spreadsheets/d/1Fa25-N6f79vxX2vKdAVxmi7Dwy5hf34dnRWdXsvIvqw/edit#gid=763219425!"",""A2:K500""),9,0)"),"#N/A")</f>
        <v>#N/A</v>
      </c>
      <c r="K275" s="27" t="str">
        <f ca="1">IFERROR(__xludf.DUMMYFUNCTION("VLOOKUP(A275, IMPORTRANGE(""https://docs.google.com/spreadsheets/d/1Fa25-N6f79vxX2vKdAVxmi7Dwy5hf34dnRWdXsvIvqw/edit#gid=763219425!"",""A2:K500""),10,0)"),"#N/A")</f>
        <v>#N/A</v>
      </c>
      <c r="L275" s="28" t="e">
        <f t="shared" ca="1" si="4"/>
        <v>#VALUE!</v>
      </c>
      <c r="M275" s="30" t="e">
        <f t="shared" ca="1" si="5"/>
        <v>#VALUE!</v>
      </c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4.25" x14ac:dyDescent="0.2">
      <c r="A276" s="25">
        <f t="shared" si="3"/>
        <v>275</v>
      </c>
      <c r="B276" s="26" t="str">
        <f ca="1">IFERROR(__xludf.DUMMYFUNCTION("VLOOKUP(A276, IMPORTRANGE(""https://docs.google.com/spreadsheets/d/1Fa25-N6f79vxX2vKdAVxmi7Dwy5hf34dnRWdXsvIvqw/edit#gid=763219425!"",""A2:K500""),3,0)"),"#N/A")</f>
        <v>#N/A</v>
      </c>
      <c r="C276" s="12" t="str">
        <f ca="1">IFERROR(__xludf.DUMMYFUNCTION("index(SPLIT(B276, "" ""), 0, 3)"),"#N/A")</f>
        <v>#N/A</v>
      </c>
      <c r="D276" s="13" t="e">
        <f ca="1">VLOOKUP(C276,Names!$C$2:$D$54,2,FALSE)</f>
        <v>#N/A</v>
      </c>
      <c r="E276" s="5" t="str">
        <f ca="1">IFERROR(__xludf.DUMMYFUNCTION("VLOOKUP(A276, IMPORTRANGE(""https://docs.google.com/spreadsheets/d/1Fa25-N6f79vxX2vKdAVxmi7Dwy5hf34dnRWdXsvIvqw/edit#gid=763219425!"",""A2:K500""),4,0)"),"#N/A")</f>
        <v>#N/A</v>
      </c>
      <c r="F276" s="5" t="str">
        <f ca="1">IFERROR(__xludf.DUMMYFUNCTION("VLOOKUP(A276, IMPORTRANGE(""https://docs.google.com/spreadsheets/d/1Fa25-N6f79vxX2vKdAVxmi7Dwy5hf34dnRWdXsvIvqw/edit#gid=763219425!"",""A2:K500""),5,0)"),"#N/A")</f>
        <v>#N/A</v>
      </c>
      <c r="G276" s="5" t="str">
        <f ca="1">IFERROR(__xludf.DUMMYFUNCTION("VLOOKUP(A276, IMPORTRANGE(""https://docs.google.com/spreadsheets/d/1Fa25-N6f79vxX2vKdAVxmi7Dwy5hf34dnRWdXsvIvqw/edit#gid=763219425!"",""A2:K500""),6,0)"),"#N/A")</f>
        <v>#N/A</v>
      </c>
      <c r="H276" s="27" t="str">
        <f ca="1">IFERROR(__xludf.DUMMYFUNCTION("VLOOKUP(A276, IMPORTRANGE(""https://docs.google.com/spreadsheets/d/1Fa25-N6f79vxX2vKdAVxmi7Dwy5hf34dnRWdXsvIvqw/edit#gid=763219425!"",""A2:K500""),7,0)"),"#N/A")</f>
        <v>#N/A</v>
      </c>
      <c r="I276" s="27" t="str">
        <f ca="1">IFERROR(__xludf.DUMMYFUNCTION("VLOOKUP(A276, IMPORTRANGE(""https://docs.google.com/spreadsheets/d/1Fa25-N6f79vxX2vKdAVxmi7Dwy5hf34dnRWdXsvIvqw/edit#gid=763219425!"",""A2:K500""),8,0)"),"#N/A")</f>
        <v>#N/A</v>
      </c>
      <c r="J276" s="27" t="str">
        <f ca="1">IFERROR(__xludf.DUMMYFUNCTION("VLOOKUP(A276, IMPORTRANGE(""https://docs.google.com/spreadsheets/d/1Fa25-N6f79vxX2vKdAVxmi7Dwy5hf34dnRWdXsvIvqw/edit#gid=763219425!"",""A2:K500""),9,0)"),"#N/A")</f>
        <v>#N/A</v>
      </c>
      <c r="K276" s="27" t="str">
        <f ca="1">IFERROR(__xludf.DUMMYFUNCTION("VLOOKUP(A276, IMPORTRANGE(""https://docs.google.com/spreadsheets/d/1Fa25-N6f79vxX2vKdAVxmi7Dwy5hf34dnRWdXsvIvqw/edit#gid=763219425!"",""A2:K500""),10,0)"),"#N/A")</f>
        <v>#N/A</v>
      </c>
      <c r="L276" s="28" t="e">
        <f t="shared" ca="1" si="4"/>
        <v>#VALUE!</v>
      </c>
      <c r="M276" s="30" t="e">
        <f t="shared" ca="1" si="5"/>
        <v>#VALUE!</v>
      </c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4.25" x14ac:dyDescent="0.2">
      <c r="A277" s="25">
        <f t="shared" si="3"/>
        <v>276</v>
      </c>
      <c r="B277" s="26" t="str">
        <f ca="1">IFERROR(__xludf.DUMMYFUNCTION("VLOOKUP(A277, IMPORTRANGE(""https://docs.google.com/spreadsheets/d/1Fa25-N6f79vxX2vKdAVxmi7Dwy5hf34dnRWdXsvIvqw/edit#gid=763219425!"",""A2:K500""),3,0)"),"#N/A")</f>
        <v>#N/A</v>
      </c>
      <c r="C277" s="12" t="str">
        <f ca="1">IFERROR(__xludf.DUMMYFUNCTION("index(SPLIT(B277, "" ""), 0, 3)"),"#N/A")</f>
        <v>#N/A</v>
      </c>
      <c r="D277" s="13" t="e">
        <f ca="1">VLOOKUP(C277,Names!$C$2:$D$54,2,FALSE)</f>
        <v>#N/A</v>
      </c>
      <c r="E277" s="5" t="str">
        <f ca="1">IFERROR(__xludf.DUMMYFUNCTION("VLOOKUP(A277, IMPORTRANGE(""https://docs.google.com/spreadsheets/d/1Fa25-N6f79vxX2vKdAVxmi7Dwy5hf34dnRWdXsvIvqw/edit#gid=763219425!"",""A2:K500""),4,0)"),"#N/A")</f>
        <v>#N/A</v>
      </c>
      <c r="F277" s="5" t="str">
        <f ca="1">IFERROR(__xludf.DUMMYFUNCTION("VLOOKUP(A277, IMPORTRANGE(""https://docs.google.com/spreadsheets/d/1Fa25-N6f79vxX2vKdAVxmi7Dwy5hf34dnRWdXsvIvqw/edit#gid=763219425!"",""A2:K500""),5,0)"),"#N/A")</f>
        <v>#N/A</v>
      </c>
      <c r="G277" s="5" t="str">
        <f ca="1">IFERROR(__xludf.DUMMYFUNCTION("VLOOKUP(A277, IMPORTRANGE(""https://docs.google.com/spreadsheets/d/1Fa25-N6f79vxX2vKdAVxmi7Dwy5hf34dnRWdXsvIvqw/edit#gid=763219425!"",""A2:K500""),6,0)"),"#N/A")</f>
        <v>#N/A</v>
      </c>
      <c r="H277" s="27" t="str">
        <f ca="1">IFERROR(__xludf.DUMMYFUNCTION("VLOOKUP(A277, IMPORTRANGE(""https://docs.google.com/spreadsheets/d/1Fa25-N6f79vxX2vKdAVxmi7Dwy5hf34dnRWdXsvIvqw/edit#gid=763219425!"",""A2:K500""),7,0)"),"#N/A")</f>
        <v>#N/A</v>
      </c>
      <c r="I277" s="27" t="str">
        <f ca="1">IFERROR(__xludf.DUMMYFUNCTION("VLOOKUP(A277, IMPORTRANGE(""https://docs.google.com/spreadsheets/d/1Fa25-N6f79vxX2vKdAVxmi7Dwy5hf34dnRWdXsvIvqw/edit#gid=763219425!"",""A2:K500""),8,0)"),"#N/A")</f>
        <v>#N/A</v>
      </c>
      <c r="J277" s="27" t="str">
        <f ca="1">IFERROR(__xludf.DUMMYFUNCTION("VLOOKUP(A277, IMPORTRANGE(""https://docs.google.com/spreadsheets/d/1Fa25-N6f79vxX2vKdAVxmi7Dwy5hf34dnRWdXsvIvqw/edit#gid=763219425!"",""A2:K500""),9,0)"),"#N/A")</f>
        <v>#N/A</v>
      </c>
      <c r="K277" s="27" t="str">
        <f ca="1">IFERROR(__xludf.DUMMYFUNCTION("VLOOKUP(A277, IMPORTRANGE(""https://docs.google.com/spreadsheets/d/1Fa25-N6f79vxX2vKdAVxmi7Dwy5hf34dnRWdXsvIvqw/edit#gid=763219425!"",""A2:K500""),10,0)"),"#N/A")</f>
        <v>#N/A</v>
      </c>
      <c r="L277" s="28" t="e">
        <f t="shared" ca="1" si="4"/>
        <v>#VALUE!</v>
      </c>
      <c r="M277" s="30" t="e">
        <f t="shared" ca="1" si="5"/>
        <v>#VALUE!</v>
      </c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4.25" x14ac:dyDescent="0.2">
      <c r="A278" s="25">
        <f t="shared" si="3"/>
        <v>277</v>
      </c>
      <c r="B278" s="26" t="str">
        <f ca="1">IFERROR(__xludf.DUMMYFUNCTION("VLOOKUP(A278, IMPORTRANGE(""https://docs.google.com/spreadsheets/d/1Fa25-N6f79vxX2vKdAVxmi7Dwy5hf34dnRWdXsvIvqw/edit#gid=763219425!"",""A2:K500""),3,0)"),"#N/A")</f>
        <v>#N/A</v>
      </c>
      <c r="C278" s="12" t="str">
        <f ca="1">IFERROR(__xludf.DUMMYFUNCTION("index(SPLIT(B278, "" ""), 0, 3)"),"#N/A")</f>
        <v>#N/A</v>
      </c>
      <c r="D278" s="13" t="e">
        <f ca="1">VLOOKUP(C278,Names!$C$2:$D$54,2,FALSE)</f>
        <v>#N/A</v>
      </c>
      <c r="E278" s="5" t="str">
        <f ca="1">IFERROR(__xludf.DUMMYFUNCTION("VLOOKUP(A278, IMPORTRANGE(""https://docs.google.com/spreadsheets/d/1Fa25-N6f79vxX2vKdAVxmi7Dwy5hf34dnRWdXsvIvqw/edit#gid=763219425!"",""A2:K500""),4,0)"),"#N/A")</f>
        <v>#N/A</v>
      </c>
      <c r="F278" s="5" t="str">
        <f ca="1">IFERROR(__xludf.DUMMYFUNCTION("VLOOKUP(A278, IMPORTRANGE(""https://docs.google.com/spreadsheets/d/1Fa25-N6f79vxX2vKdAVxmi7Dwy5hf34dnRWdXsvIvqw/edit#gid=763219425!"",""A2:K500""),5,0)"),"#N/A")</f>
        <v>#N/A</v>
      </c>
      <c r="G278" s="5" t="str">
        <f ca="1">IFERROR(__xludf.DUMMYFUNCTION("VLOOKUP(A278, IMPORTRANGE(""https://docs.google.com/spreadsheets/d/1Fa25-N6f79vxX2vKdAVxmi7Dwy5hf34dnRWdXsvIvqw/edit#gid=763219425!"",""A2:K500""),6,0)"),"#N/A")</f>
        <v>#N/A</v>
      </c>
      <c r="H278" s="27" t="str">
        <f ca="1">IFERROR(__xludf.DUMMYFUNCTION("VLOOKUP(A278, IMPORTRANGE(""https://docs.google.com/spreadsheets/d/1Fa25-N6f79vxX2vKdAVxmi7Dwy5hf34dnRWdXsvIvqw/edit#gid=763219425!"",""A2:K500""),7,0)"),"#N/A")</f>
        <v>#N/A</v>
      </c>
      <c r="I278" s="27" t="str">
        <f ca="1">IFERROR(__xludf.DUMMYFUNCTION("VLOOKUP(A278, IMPORTRANGE(""https://docs.google.com/spreadsheets/d/1Fa25-N6f79vxX2vKdAVxmi7Dwy5hf34dnRWdXsvIvqw/edit#gid=763219425!"",""A2:K500""),8,0)"),"#N/A")</f>
        <v>#N/A</v>
      </c>
      <c r="J278" s="27" t="str">
        <f ca="1">IFERROR(__xludf.DUMMYFUNCTION("VLOOKUP(A278, IMPORTRANGE(""https://docs.google.com/spreadsheets/d/1Fa25-N6f79vxX2vKdAVxmi7Dwy5hf34dnRWdXsvIvqw/edit#gid=763219425!"",""A2:K500""),9,0)"),"#N/A")</f>
        <v>#N/A</v>
      </c>
      <c r="K278" s="27" t="str">
        <f ca="1">IFERROR(__xludf.DUMMYFUNCTION("VLOOKUP(A278, IMPORTRANGE(""https://docs.google.com/spreadsheets/d/1Fa25-N6f79vxX2vKdAVxmi7Dwy5hf34dnRWdXsvIvqw/edit#gid=763219425!"",""A2:K500""),10,0)"),"#N/A")</f>
        <v>#N/A</v>
      </c>
      <c r="L278" s="28" t="e">
        <f t="shared" ca="1" si="4"/>
        <v>#VALUE!</v>
      </c>
      <c r="M278" s="30" t="e">
        <f t="shared" ca="1" si="5"/>
        <v>#VALUE!</v>
      </c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4.25" x14ac:dyDescent="0.2">
      <c r="A279" s="25">
        <f t="shared" si="3"/>
        <v>278</v>
      </c>
      <c r="B279" s="26" t="str">
        <f ca="1">IFERROR(__xludf.DUMMYFUNCTION("VLOOKUP(A279, IMPORTRANGE(""https://docs.google.com/spreadsheets/d/1Fa25-N6f79vxX2vKdAVxmi7Dwy5hf34dnRWdXsvIvqw/edit#gid=763219425!"",""A2:K500""),3,0)"),"#N/A")</f>
        <v>#N/A</v>
      </c>
      <c r="C279" s="12" t="str">
        <f ca="1">IFERROR(__xludf.DUMMYFUNCTION("index(SPLIT(B279, "" ""), 0, 3)"),"#N/A")</f>
        <v>#N/A</v>
      </c>
      <c r="D279" s="13" t="e">
        <f ca="1">VLOOKUP(C279,Names!$C$2:$D$54,2,FALSE)</f>
        <v>#N/A</v>
      </c>
      <c r="E279" s="5" t="str">
        <f ca="1">IFERROR(__xludf.DUMMYFUNCTION("VLOOKUP(A279, IMPORTRANGE(""https://docs.google.com/spreadsheets/d/1Fa25-N6f79vxX2vKdAVxmi7Dwy5hf34dnRWdXsvIvqw/edit#gid=763219425!"",""A2:K500""),4,0)"),"#N/A")</f>
        <v>#N/A</v>
      </c>
      <c r="F279" s="5" t="str">
        <f ca="1">IFERROR(__xludf.DUMMYFUNCTION("VLOOKUP(A279, IMPORTRANGE(""https://docs.google.com/spreadsheets/d/1Fa25-N6f79vxX2vKdAVxmi7Dwy5hf34dnRWdXsvIvqw/edit#gid=763219425!"",""A2:K500""),5,0)"),"#N/A")</f>
        <v>#N/A</v>
      </c>
      <c r="G279" s="5" t="str">
        <f ca="1">IFERROR(__xludf.DUMMYFUNCTION("VLOOKUP(A279, IMPORTRANGE(""https://docs.google.com/spreadsheets/d/1Fa25-N6f79vxX2vKdAVxmi7Dwy5hf34dnRWdXsvIvqw/edit#gid=763219425!"",""A2:K500""),6,0)"),"#N/A")</f>
        <v>#N/A</v>
      </c>
      <c r="H279" s="27" t="str">
        <f ca="1">IFERROR(__xludf.DUMMYFUNCTION("VLOOKUP(A279, IMPORTRANGE(""https://docs.google.com/spreadsheets/d/1Fa25-N6f79vxX2vKdAVxmi7Dwy5hf34dnRWdXsvIvqw/edit#gid=763219425!"",""A2:K500""),7,0)"),"#N/A")</f>
        <v>#N/A</v>
      </c>
      <c r="I279" s="27" t="str">
        <f ca="1">IFERROR(__xludf.DUMMYFUNCTION("VLOOKUP(A279, IMPORTRANGE(""https://docs.google.com/spreadsheets/d/1Fa25-N6f79vxX2vKdAVxmi7Dwy5hf34dnRWdXsvIvqw/edit#gid=763219425!"",""A2:K500""),8,0)"),"#N/A")</f>
        <v>#N/A</v>
      </c>
      <c r="J279" s="27" t="str">
        <f ca="1">IFERROR(__xludf.DUMMYFUNCTION("VLOOKUP(A279, IMPORTRANGE(""https://docs.google.com/spreadsheets/d/1Fa25-N6f79vxX2vKdAVxmi7Dwy5hf34dnRWdXsvIvqw/edit#gid=763219425!"",""A2:K500""),9,0)"),"#N/A")</f>
        <v>#N/A</v>
      </c>
      <c r="K279" s="27" t="str">
        <f ca="1">IFERROR(__xludf.DUMMYFUNCTION("VLOOKUP(A279, IMPORTRANGE(""https://docs.google.com/spreadsheets/d/1Fa25-N6f79vxX2vKdAVxmi7Dwy5hf34dnRWdXsvIvqw/edit#gid=763219425!"",""A2:K500""),10,0)"),"#N/A")</f>
        <v>#N/A</v>
      </c>
      <c r="L279" s="28" t="e">
        <f t="shared" ca="1" si="4"/>
        <v>#VALUE!</v>
      </c>
      <c r="M279" s="30" t="e">
        <f t="shared" ca="1" si="5"/>
        <v>#VALUE!</v>
      </c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4.25" x14ac:dyDescent="0.2">
      <c r="A280" s="25">
        <f t="shared" si="3"/>
        <v>279</v>
      </c>
      <c r="B280" s="26" t="str">
        <f ca="1">IFERROR(__xludf.DUMMYFUNCTION("VLOOKUP(A280, IMPORTRANGE(""https://docs.google.com/spreadsheets/d/1Fa25-N6f79vxX2vKdAVxmi7Dwy5hf34dnRWdXsvIvqw/edit#gid=763219425!"",""A2:K500""),3,0)"),"#N/A")</f>
        <v>#N/A</v>
      </c>
      <c r="C280" s="12" t="str">
        <f ca="1">IFERROR(__xludf.DUMMYFUNCTION("index(SPLIT(B280, "" ""), 0, 3)"),"#N/A")</f>
        <v>#N/A</v>
      </c>
      <c r="D280" s="13" t="e">
        <f ca="1">VLOOKUP(C280,Names!$C$2:$D$54,2,FALSE)</f>
        <v>#N/A</v>
      </c>
      <c r="E280" s="5" t="str">
        <f ca="1">IFERROR(__xludf.DUMMYFUNCTION("VLOOKUP(A280, IMPORTRANGE(""https://docs.google.com/spreadsheets/d/1Fa25-N6f79vxX2vKdAVxmi7Dwy5hf34dnRWdXsvIvqw/edit#gid=763219425!"",""A2:K500""),4,0)"),"#N/A")</f>
        <v>#N/A</v>
      </c>
      <c r="F280" s="5" t="str">
        <f ca="1">IFERROR(__xludf.DUMMYFUNCTION("VLOOKUP(A280, IMPORTRANGE(""https://docs.google.com/spreadsheets/d/1Fa25-N6f79vxX2vKdAVxmi7Dwy5hf34dnRWdXsvIvqw/edit#gid=763219425!"",""A2:K500""),5,0)"),"#N/A")</f>
        <v>#N/A</v>
      </c>
      <c r="G280" s="5" t="str">
        <f ca="1">IFERROR(__xludf.DUMMYFUNCTION("VLOOKUP(A280, IMPORTRANGE(""https://docs.google.com/spreadsheets/d/1Fa25-N6f79vxX2vKdAVxmi7Dwy5hf34dnRWdXsvIvqw/edit#gid=763219425!"",""A2:K500""),6,0)"),"#N/A")</f>
        <v>#N/A</v>
      </c>
      <c r="H280" s="27" t="str">
        <f ca="1">IFERROR(__xludf.DUMMYFUNCTION("VLOOKUP(A280, IMPORTRANGE(""https://docs.google.com/spreadsheets/d/1Fa25-N6f79vxX2vKdAVxmi7Dwy5hf34dnRWdXsvIvqw/edit#gid=763219425!"",""A2:K500""),7,0)"),"#N/A")</f>
        <v>#N/A</v>
      </c>
      <c r="I280" s="27" t="str">
        <f ca="1">IFERROR(__xludf.DUMMYFUNCTION("VLOOKUP(A280, IMPORTRANGE(""https://docs.google.com/spreadsheets/d/1Fa25-N6f79vxX2vKdAVxmi7Dwy5hf34dnRWdXsvIvqw/edit#gid=763219425!"",""A2:K500""),8,0)"),"#N/A")</f>
        <v>#N/A</v>
      </c>
      <c r="J280" s="27" t="str">
        <f ca="1">IFERROR(__xludf.DUMMYFUNCTION("VLOOKUP(A280, IMPORTRANGE(""https://docs.google.com/spreadsheets/d/1Fa25-N6f79vxX2vKdAVxmi7Dwy5hf34dnRWdXsvIvqw/edit#gid=763219425!"",""A2:K500""),9,0)"),"#N/A")</f>
        <v>#N/A</v>
      </c>
      <c r="K280" s="27" t="str">
        <f ca="1">IFERROR(__xludf.DUMMYFUNCTION("VLOOKUP(A280, IMPORTRANGE(""https://docs.google.com/spreadsheets/d/1Fa25-N6f79vxX2vKdAVxmi7Dwy5hf34dnRWdXsvIvqw/edit#gid=763219425!"",""A2:K500""),10,0)"),"#N/A")</f>
        <v>#N/A</v>
      </c>
      <c r="L280" s="28" t="e">
        <f t="shared" ca="1" si="4"/>
        <v>#VALUE!</v>
      </c>
      <c r="M280" s="30" t="e">
        <f t="shared" ca="1" si="5"/>
        <v>#VALUE!</v>
      </c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4.25" x14ac:dyDescent="0.2">
      <c r="A281" s="25">
        <f t="shared" si="3"/>
        <v>280</v>
      </c>
      <c r="B281" s="26" t="str">
        <f ca="1">IFERROR(__xludf.DUMMYFUNCTION("VLOOKUP(A281, IMPORTRANGE(""https://docs.google.com/spreadsheets/d/1Fa25-N6f79vxX2vKdAVxmi7Dwy5hf34dnRWdXsvIvqw/edit#gid=763219425!"",""A2:K500""),3,0)"),"#N/A")</f>
        <v>#N/A</v>
      </c>
      <c r="C281" s="12" t="str">
        <f ca="1">IFERROR(__xludf.DUMMYFUNCTION("index(SPLIT(B281, "" ""), 0, 3)"),"#N/A")</f>
        <v>#N/A</v>
      </c>
      <c r="D281" s="13" t="e">
        <f ca="1">VLOOKUP(C281,Names!$C$2:$D$54,2,FALSE)</f>
        <v>#N/A</v>
      </c>
      <c r="E281" s="5" t="str">
        <f ca="1">IFERROR(__xludf.DUMMYFUNCTION("VLOOKUP(A281, IMPORTRANGE(""https://docs.google.com/spreadsheets/d/1Fa25-N6f79vxX2vKdAVxmi7Dwy5hf34dnRWdXsvIvqw/edit#gid=763219425!"",""A2:K500""),4,0)"),"#N/A")</f>
        <v>#N/A</v>
      </c>
      <c r="F281" s="5" t="str">
        <f ca="1">IFERROR(__xludf.DUMMYFUNCTION("VLOOKUP(A281, IMPORTRANGE(""https://docs.google.com/spreadsheets/d/1Fa25-N6f79vxX2vKdAVxmi7Dwy5hf34dnRWdXsvIvqw/edit#gid=763219425!"",""A2:K500""),5,0)"),"#N/A")</f>
        <v>#N/A</v>
      </c>
      <c r="G281" s="5" t="str">
        <f ca="1">IFERROR(__xludf.DUMMYFUNCTION("VLOOKUP(A281, IMPORTRANGE(""https://docs.google.com/spreadsheets/d/1Fa25-N6f79vxX2vKdAVxmi7Dwy5hf34dnRWdXsvIvqw/edit#gid=763219425!"",""A2:K500""),6,0)"),"#N/A")</f>
        <v>#N/A</v>
      </c>
      <c r="H281" s="27" t="str">
        <f ca="1">IFERROR(__xludf.DUMMYFUNCTION("VLOOKUP(A281, IMPORTRANGE(""https://docs.google.com/spreadsheets/d/1Fa25-N6f79vxX2vKdAVxmi7Dwy5hf34dnRWdXsvIvqw/edit#gid=763219425!"",""A2:K500""),7,0)"),"#N/A")</f>
        <v>#N/A</v>
      </c>
      <c r="I281" s="27" t="str">
        <f ca="1">IFERROR(__xludf.DUMMYFUNCTION("VLOOKUP(A281, IMPORTRANGE(""https://docs.google.com/spreadsheets/d/1Fa25-N6f79vxX2vKdAVxmi7Dwy5hf34dnRWdXsvIvqw/edit#gid=763219425!"",""A2:K500""),8,0)"),"#N/A")</f>
        <v>#N/A</v>
      </c>
      <c r="J281" s="27" t="str">
        <f ca="1">IFERROR(__xludf.DUMMYFUNCTION("VLOOKUP(A281, IMPORTRANGE(""https://docs.google.com/spreadsheets/d/1Fa25-N6f79vxX2vKdAVxmi7Dwy5hf34dnRWdXsvIvqw/edit#gid=763219425!"",""A2:K500""),9,0)"),"#N/A")</f>
        <v>#N/A</v>
      </c>
      <c r="K281" s="27" t="str">
        <f ca="1">IFERROR(__xludf.DUMMYFUNCTION("VLOOKUP(A281, IMPORTRANGE(""https://docs.google.com/spreadsheets/d/1Fa25-N6f79vxX2vKdAVxmi7Dwy5hf34dnRWdXsvIvqw/edit#gid=763219425!"",""A2:K500""),10,0)"),"#N/A")</f>
        <v>#N/A</v>
      </c>
      <c r="L281" s="28" t="e">
        <f t="shared" ca="1" si="4"/>
        <v>#VALUE!</v>
      </c>
      <c r="M281" s="30" t="e">
        <f t="shared" ca="1" si="5"/>
        <v>#VALUE!</v>
      </c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4.25" x14ac:dyDescent="0.2">
      <c r="A282" s="25">
        <f t="shared" si="3"/>
        <v>281</v>
      </c>
      <c r="B282" s="26" t="str">
        <f ca="1">IFERROR(__xludf.DUMMYFUNCTION("VLOOKUP(A282, IMPORTRANGE(""https://docs.google.com/spreadsheets/d/1Fa25-N6f79vxX2vKdAVxmi7Dwy5hf34dnRWdXsvIvqw/edit#gid=763219425!"",""A2:K500""),3,0)"),"#N/A")</f>
        <v>#N/A</v>
      </c>
      <c r="C282" s="12" t="str">
        <f ca="1">IFERROR(__xludf.DUMMYFUNCTION("index(SPLIT(B282, "" ""), 0, 3)"),"#N/A")</f>
        <v>#N/A</v>
      </c>
      <c r="D282" s="13" t="e">
        <f ca="1">VLOOKUP(C282,Names!$C$2:$D$54,2,FALSE)</f>
        <v>#N/A</v>
      </c>
      <c r="E282" s="5" t="str">
        <f ca="1">IFERROR(__xludf.DUMMYFUNCTION("VLOOKUP(A282, IMPORTRANGE(""https://docs.google.com/spreadsheets/d/1Fa25-N6f79vxX2vKdAVxmi7Dwy5hf34dnRWdXsvIvqw/edit#gid=763219425!"",""A2:K500""),4,0)"),"#N/A")</f>
        <v>#N/A</v>
      </c>
      <c r="F282" s="5" t="str">
        <f ca="1">IFERROR(__xludf.DUMMYFUNCTION("VLOOKUP(A282, IMPORTRANGE(""https://docs.google.com/spreadsheets/d/1Fa25-N6f79vxX2vKdAVxmi7Dwy5hf34dnRWdXsvIvqw/edit#gid=763219425!"",""A2:K500""),5,0)"),"#N/A")</f>
        <v>#N/A</v>
      </c>
      <c r="G282" s="5" t="str">
        <f ca="1">IFERROR(__xludf.DUMMYFUNCTION("VLOOKUP(A282, IMPORTRANGE(""https://docs.google.com/spreadsheets/d/1Fa25-N6f79vxX2vKdAVxmi7Dwy5hf34dnRWdXsvIvqw/edit#gid=763219425!"",""A2:K500""),6,0)"),"#N/A")</f>
        <v>#N/A</v>
      </c>
      <c r="H282" s="27" t="str">
        <f ca="1">IFERROR(__xludf.DUMMYFUNCTION("VLOOKUP(A282, IMPORTRANGE(""https://docs.google.com/spreadsheets/d/1Fa25-N6f79vxX2vKdAVxmi7Dwy5hf34dnRWdXsvIvqw/edit#gid=763219425!"",""A2:K500""),7,0)"),"#N/A")</f>
        <v>#N/A</v>
      </c>
      <c r="I282" s="27" t="str">
        <f ca="1">IFERROR(__xludf.DUMMYFUNCTION("VLOOKUP(A282, IMPORTRANGE(""https://docs.google.com/spreadsheets/d/1Fa25-N6f79vxX2vKdAVxmi7Dwy5hf34dnRWdXsvIvqw/edit#gid=763219425!"",""A2:K500""),8,0)"),"#N/A")</f>
        <v>#N/A</v>
      </c>
      <c r="J282" s="27" t="str">
        <f ca="1">IFERROR(__xludf.DUMMYFUNCTION("VLOOKUP(A282, IMPORTRANGE(""https://docs.google.com/spreadsheets/d/1Fa25-N6f79vxX2vKdAVxmi7Dwy5hf34dnRWdXsvIvqw/edit#gid=763219425!"",""A2:K500""),9,0)"),"#N/A")</f>
        <v>#N/A</v>
      </c>
      <c r="K282" s="27" t="str">
        <f ca="1">IFERROR(__xludf.DUMMYFUNCTION("VLOOKUP(A282, IMPORTRANGE(""https://docs.google.com/spreadsheets/d/1Fa25-N6f79vxX2vKdAVxmi7Dwy5hf34dnRWdXsvIvqw/edit#gid=763219425!"",""A2:K500""),10,0)"),"#N/A")</f>
        <v>#N/A</v>
      </c>
      <c r="L282" s="28" t="e">
        <f t="shared" ca="1" si="4"/>
        <v>#VALUE!</v>
      </c>
      <c r="M282" s="30" t="e">
        <f t="shared" ca="1" si="5"/>
        <v>#VALUE!</v>
      </c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4.25" x14ac:dyDescent="0.2">
      <c r="A283" s="25">
        <f t="shared" si="3"/>
        <v>282</v>
      </c>
      <c r="B283" s="26" t="str">
        <f ca="1">IFERROR(__xludf.DUMMYFUNCTION("VLOOKUP(A283, IMPORTRANGE(""https://docs.google.com/spreadsheets/d/1Fa25-N6f79vxX2vKdAVxmi7Dwy5hf34dnRWdXsvIvqw/edit#gid=763219425!"",""A2:K500""),3,0)"),"#N/A")</f>
        <v>#N/A</v>
      </c>
      <c r="C283" s="12" t="str">
        <f ca="1">IFERROR(__xludf.DUMMYFUNCTION("index(SPLIT(B283, "" ""), 0, 3)"),"#N/A")</f>
        <v>#N/A</v>
      </c>
      <c r="D283" s="13" t="e">
        <f ca="1">VLOOKUP(C283,Names!$C$2:$D$54,2,FALSE)</f>
        <v>#N/A</v>
      </c>
      <c r="E283" s="5" t="str">
        <f ca="1">IFERROR(__xludf.DUMMYFUNCTION("VLOOKUP(A283, IMPORTRANGE(""https://docs.google.com/spreadsheets/d/1Fa25-N6f79vxX2vKdAVxmi7Dwy5hf34dnRWdXsvIvqw/edit#gid=763219425!"",""A2:K500""),4,0)"),"#N/A")</f>
        <v>#N/A</v>
      </c>
      <c r="F283" s="5" t="str">
        <f ca="1">IFERROR(__xludf.DUMMYFUNCTION("VLOOKUP(A283, IMPORTRANGE(""https://docs.google.com/spreadsheets/d/1Fa25-N6f79vxX2vKdAVxmi7Dwy5hf34dnRWdXsvIvqw/edit#gid=763219425!"",""A2:K500""),5,0)"),"#N/A")</f>
        <v>#N/A</v>
      </c>
      <c r="G283" s="5" t="str">
        <f ca="1">IFERROR(__xludf.DUMMYFUNCTION("VLOOKUP(A283, IMPORTRANGE(""https://docs.google.com/spreadsheets/d/1Fa25-N6f79vxX2vKdAVxmi7Dwy5hf34dnRWdXsvIvqw/edit#gid=763219425!"",""A2:K500""),6,0)"),"#N/A")</f>
        <v>#N/A</v>
      </c>
      <c r="H283" s="27" t="str">
        <f ca="1">IFERROR(__xludf.DUMMYFUNCTION("VLOOKUP(A283, IMPORTRANGE(""https://docs.google.com/spreadsheets/d/1Fa25-N6f79vxX2vKdAVxmi7Dwy5hf34dnRWdXsvIvqw/edit#gid=763219425!"",""A2:K500""),7,0)"),"#N/A")</f>
        <v>#N/A</v>
      </c>
      <c r="I283" s="27" t="str">
        <f ca="1">IFERROR(__xludf.DUMMYFUNCTION("VLOOKUP(A283, IMPORTRANGE(""https://docs.google.com/spreadsheets/d/1Fa25-N6f79vxX2vKdAVxmi7Dwy5hf34dnRWdXsvIvqw/edit#gid=763219425!"",""A2:K500""),8,0)"),"#N/A")</f>
        <v>#N/A</v>
      </c>
      <c r="J283" s="27" t="str">
        <f ca="1">IFERROR(__xludf.DUMMYFUNCTION("VLOOKUP(A283, IMPORTRANGE(""https://docs.google.com/spreadsheets/d/1Fa25-N6f79vxX2vKdAVxmi7Dwy5hf34dnRWdXsvIvqw/edit#gid=763219425!"",""A2:K500""),9,0)"),"#N/A")</f>
        <v>#N/A</v>
      </c>
      <c r="K283" s="27" t="str">
        <f ca="1">IFERROR(__xludf.DUMMYFUNCTION("VLOOKUP(A283, IMPORTRANGE(""https://docs.google.com/spreadsheets/d/1Fa25-N6f79vxX2vKdAVxmi7Dwy5hf34dnRWdXsvIvqw/edit#gid=763219425!"",""A2:K500""),10,0)"),"#N/A")</f>
        <v>#N/A</v>
      </c>
      <c r="L283" s="28" t="e">
        <f t="shared" ca="1" si="4"/>
        <v>#VALUE!</v>
      </c>
      <c r="M283" s="30" t="e">
        <f t="shared" ca="1" si="5"/>
        <v>#VALUE!</v>
      </c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4.25" x14ac:dyDescent="0.2">
      <c r="A284" s="25">
        <f t="shared" si="3"/>
        <v>283</v>
      </c>
      <c r="B284" s="26" t="str">
        <f ca="1">IFERROR(__xludf.DUMMYFUNCTION("VLOOKUP(A284, IMPORTRANGE(""https://docs.google.com/spreadsheets/d/1Fa25-N6f79vxX2vKdAVxmi7Dwy5hf34dnRWdXsvIvqw/edit#gid=763219425!"",""A2:K500""),3,0)"),"#N/A")</f>
        <v>#N/A</v>
      </c>
      <c r="C284" s="12" t="str">
        <f ca="1">IFERROR(__xludf.DUMMYFUNCTION("index(SPLIT(B284, "" ""), 0, 3)"),"#N/A")</f>
        <v>#N/A</v>
      </c>
      <c r="D284" s="13" t="e">
        <f ca="1">VLOOKUP(C284,Names!$C$2:$D$54,2,FALSE)</f>
        <v>#N/A</v>
      </c>
      <c r="E284" s="5" t="str">
        <f ca="1">IFERROR(__xludf.DUMMYFUNCTION("VLOOKUP(A284, IMPORTRANGE(""https://docs.google.com/spreadsheets/d/1Fa25-N6f79vxX2vKdAVxmi7Dwy5hf34dnRWdXsvIvqw/edit#gid=763219425!"",""A2:K500""),4,0)"),"#N/A")</f>
        <v>#N/A</v>
      </c>
      <c r="F284" s="5" t="str">
        <f ca="1">IFERROR(__xludf.DUMMYFUNCTION("VLOOKUP(A284, IMPORTRANGE(""https://docs.google.com/spreadsheets/d/1Fa25-N6f79vxX2vKdAVxmi7Dwy5hf34dnRWdXsvIvqw/edit#gid=763219425!"",""A2:K500""),5,0)"),"#N/A")</f>
        <v>#N/A</v>
      </c>
      <c r="G284" s="5" t="str">
        <f ca="1">IFERROR(__xludf.DUMMYFUNCTION("VLOOKUP(A284, IMPORTRANGE(""https://docs.google.com/spreadsheets/d/1Fa25-N6f79vxX2vKdAVxmi7Dwy5hf34dnRWdXsvIvqw/edit#gid=763219425!"",""A2:K500""),6,0)"),"#N/A")</f>
        <v>#N/A</v>
      </c>
      <c r="H284" s="27" t="str">
        <f ca="1">IFERROR(__xludf.DUMMYFUNCTION("VLOOKUP(A284, IMPORTRANGE(""https://docs.google.com/spreadsheets/d/1Fa25-N6f79vxX2vKdAVxmi7Dwy5hf34dnRWdXsvIvqw/edit#gid=763219425!"",""A2:K500""),7,0)"),"#N/A")</f>
        <v>#N/A</v>
      </c>
      <c r="I284" s="27" t="str">
        <f ca="1">IFERROR(__xludf.DUMMYFUNCTION("VLOOKUP(A284, IMPORTRANGE(""https://docs.google.com/spreadsheets/d/1Fa25-N6f79vxX2vKdAVxmi7Dwy5hf34dnRWdXsvIvqw/edit#gid=763219425!"",""A2:K500""),8,0)"),"#N/A")</f>
        <v>#N/A</v>
      </c>
      <c r="J284" s="27" t="str">
        <f ca="1">IFERROR(__xludf.DUMMYFUNCTION("VLOOKUP(A284, IMPORTRANGE(""https://docs.google.com/spreadsheets/d/1Fa25-N6f79vxX2vKdAVxmi7Dwy5hf34dnRWdXsvIvqw/edit#gid=763219425!"",""A2:K500""),9,0)"),"#N/A")</f>
        <v>#N/A</v>
      </c>
      <c r="K284" s="27" t="str">
        <f ca="1">IFERROR(__xludf.DUMMYFUNCTION("VLOOKUP(A284, IMPORTRANGE(""https://docs.google.com/spreadsheets/d/1Fa25-N6f79vxX2vKdAVxmi7Dwy5hf34dnRWdXsvIvqw/edit#gid=763219425!"",""A2:K500""),10,0)"),"#N/A")</f>
        <v>#N/A</v>
      </c>
      <c r="L284" s="28" t="e">
        <f t="shared" ca="1" si="4"/>
        <v>#VALUE!</v>
      </c>
      <c r="M284" s="30" t="e">
        <f t="shared" ca="1" si="5"/>
        <v>#VALUE!</v>
      </c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4.25" x14ac:dyDescent="0.2">
      <c r="A285" s="25">
        <f t="shared" si="3"/>
        <v>284</v>
      </c>
      <c r="B285" s="26" t="str">
        <f ca="1">IFERROR(__xludf.DUMMYFUNCTION("VLOOKUP(A285, IMPORTRANGE(""https://docs.google.com/spreadsheets/d/1Fa25-N6f79vxX2vKdAVxmi7Dwy5hf34dnRWdXsvIvqw/edit#gid=763219425!"",""A2:K500""),3,0)"),"#N/A")</f>
        <v>#N/A</v>
      </c>
      <c r="C285" s="12" t="str">
        <f ca="1">IFERROR(__xludf.DUMMYFUNCTION("index(SPLIT(B285, "" ""), 0, 3)"),"#N/A")</f>
        <v>#N/A</v>
      </c>
      <c r="D285" s="13" t="e">
        <f ca="1">VLOOKUP(C285,Names!$C$2:$D$54,2,FALSE)</f>
        <v>#N/A</v>
      </c>
      <c r="E285" s="5" t="str">
        <f ca="1">IFERROR(__xludf.DUMMYFUNCTION("VLOOKUP(A285, IMPORTRANGE(""https://docs.google.com/spreadsheets/d/1Fa25-N6f79vxX2vKdAVxmi7Dwy5hf34dnRWdXsvIvqw/edit#gid=763219425!"",""A2:K500""),4,0)"),"#N/A")</f>
        <v>#N/A</v>
      </c>
      <c r="F285" s="5" t="str">
        <f ca="1">IFERROR(__xludf.DUMMYFUNCTION("VLOOKUP(A285, IMPORTRANGE(""https://docs.google.com/spreadsheets/d/1Fa25-N6f79vxX2vKdAVxmi7Dwy5hf34dnRWdXsvIvqw/edit#gid=763219425!"",""A2:K500""),5,0)"),"#N/A")</f>
        <v>#N/A</v>
      </c>
      <c r="G285" s="5" t="str">
        <f ca="1">IFERROR(__xludf.DUMMYFUNCTION("VLOOKUP(A285, IMPORTRANGE(""https://docs.google.com/spreadsheets/d/1Fa25-N6f79vxX2vKdAVxmi7Dwy5hf34dnRWdXsvIvqw/edit#gid=763219425!"",""A2:K500""),6,0)"),"#N/A")</f>
        <v>#N/A</v>
      </c>
      <c r="H285" s="27" t="str">
        <f ca="1">IFERROR(__xludf.DUMMYFUNCTION("VLOOKUP(A285, IMPORTRANGE(""https://docs.google.com/spreadsheets/d/1Fa25-N6f79vxX2vKdAVxmi7Dwy5hf34dnRWdXsvIvqw/edit#gid=763219425!"",""A2:K500""),7,0)"),"#N/A")</f>
        <v>#N/A</v>
      </c>
      <c r="I285" s="27" t="str">
        <f ca="1">IFERROR(__xludf.DUMMYFUNCTION("VLOOKUP(A285, IMPORTRANGE(""https://docs.google.com/spreadsheets/d/1Fa25-N6f79vxX2vKdAVxmi7Dwy5hf34dnRWdXsvIvqw/edit#gid=763219425!"",""A2:K500""),8,0)"),"#N/A")</f>
        <v>#N/A</v>
      </c>
      <c r="J285" s="27" t="str">
        <f ca="1">IFERROR(__xludf.DUMMYFUNCTION("VLOOKUP(A285, IMPORTRANGE(""https://docs.google.com/spreadsheets/d/1Fa25-N6f79vxX2vKdAVxmi7Dwy5hf34dnRWdXsvIvqw/edit#gid=763219425!"",""A2:K500""),9,0)"),"#N/A")</f>
        <v>#N/A</v>
      </c>
      <c r="K285" s="27" t="str">
        <f ca="1">IFERROR(__xludf.DUMMYFUNCTION("VLOOKUP(A285, IMPORTRANGE(""https://docs.google.com/spreadsheets/d/1Fa25-N6f79vxX2vKdAVxmi7Dwy5hf34dnRWdXsvIvqw/edit#gid=763219425!"",""A2:K500""),10,0)"),"#N/A")</f>
        <v>#N/A</v>
      </c>
      <c r="L285" s="28" t="e">
        <f t="shared" ca="1" si="4"/>
        <v>#VALUE!</v>
      </c>
      <c r="M285" s="30" t="e">
        <f t="shared" ca="1" si="5"/>
        <v>#VALUE!</v>
      </c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4.25" x14ac:dyDescent="0.2">
      <c r="A286" s="25">
        <f t="shared" si="3"/>
        <v>285</v>
      </c>
      <c r="B286" s="26" t="str">
        <f ca="1">IFERROR(__xludf.DUMMYFUNCTION("VLOOKUP(A286, IMPORTRANGE(""https://docs.google.com/spreadsheets/d/1Fa25-N6f79vxX2vKdAVxmi7Dwy5hf34dnRWdXsvIvqw/edit#gid=763219425!"",""A2:K500""),3,0)"),"#N/A")</f>
        <v>#N/A</v>
      </c>
      <c r="C286" s="12" t="str">
        <f ca="1">IFERROR(__xludf.DUMMYFUNCTION("index(SPLIT(B286, "" ""), 0, 3)"),"#N/A")</f>
        <v>#N/A</v>
      </c>
      <c r="D286" s="13" t="e">
        <f ca="1">VLOOKUP(C286,Names!$C$2:$D$54,2,FALSE)</f>
        <v>#N/A</v>
      </c>
      <c r="E286" s="5" t="str">
        <f ca="1">IFERROR(__xludf.DUMMYFUNCTION("VLOOKUP(A286, IMPORTRANGE(""https://docs.google.com/spreadsheets/d/1Fa25-N6f79vxX2vKdAVxmi7Dwy5hf34dnRWdXsvIvqw/edit#gid=763219425!"",""A2:K500""),4,0)"),"#N/A")</f>
        <v>#N/A</v>
      </c>
      <c r="F286" s="5" t="str">
        <f ca="1">IFERROR(__xludf.DUMMYFUNCTION("VLOOKUP(A286, IMPORTRANGE(""https://docs.google.com/spreadsheets/d/1Fa25-N6f79vxX2vKdAVxmi7Dwy5hf34dnRWdXsvIvqw/edit#gid=763219425!"",""A2:K500""),5,0)"),"#N/A")</f>
        <v>#N/A</v>
      </c>
      <c r="G286" s="5" t="str">
        <f ca="1">IFERROR(__xludf.DUMMYFUNCTION("VLOOKUP(A286, IMPORTRANGE(""https://docs.google.com/spreadsheets/d/1Fa25-N6f79vxX2vKdAVxmi7Dwy5hf34dnRWdXsvIvqw/edit#gid=763219425!"",""A2:K500""),6,0)"),"#N/A")</f>
        <v>#N/A</v>
      </c>
      <c r="H286" s="27" t="str">
        <f ca="1">IFERROR(__xludf.DUMMYFUNCTION("VLOOKUP(A286, IMPORTRANGE(""https://docs.google.com/spreadsheets/d/1Fa25-N6f79vxX2vKdAVxmi7Dwy5hf34dnRWdXsvIvqw/edit#gid=763219425!"",""A2:K500""),7,0)"),"#N/A")</f>
        <v>#N/A</v>
      </c>
      <c r="I286" s="27" t="str">
        <f ca="1">IFERROR(__xludf.DUMMYFUNCTION("VLOOKUP(A286, IMPORTRANGE(""https://docs.google.com/spreadsheets/d/1Fa25-N6f79vxX2vKdAVxmi7Dwy5hf34dnRWdXsvIvqw/edit#gid=763219425!"",""A2:K500""),8,0)"),"#N/A")</f>
        <v>#N/A</v>
      </c>
      <c r="J286" s="27" t="str">
        <f ca="1">IFERROR(__xludf.DUMMYFUNCTION("VLOOKUP(A286, IMPORTRANGE(""https://docs.google.com/spreadsheets/d/1Fa25-N6f79vxX2vKdAVxmi7Dwy5hf34dnRWdXsvIvqw/edit#gid=763219425!"",""A2:K500""),9,0)"),"#N/A")</f>
        <v>#N/A</v>
      </c>
      <c r="K286" s="27" t="str">
        <f ca="1">IFERROR(__xludf.DUMMYFUNCTION("VLOOKUP(A286, IMPORTRANGE(""https://docs.google.com/spreadsheets/d/1Fa25-N6f79vxX2vKdAVxmi7Dwy5hf34dnRWdXsvIvqw/edit#gid=763219425!"",""A2:K500""),10,0)"),"#N/A")</f>
        <v>#N/A</v>
      </c>
      <c r="L286" s="28" t="e">
        <f t="shared" ca="1" si="4"/>
        <v>#VALUE!</v>
      </c>
      <c r="M286" s="30" t="e">
        <f t="shared" ca="1" si="5"/>
        <v>#VALUE!</v>
      </c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4.25" x14ac:dyDescent="0.2">
      <c r="A287" s="25">
        <f t="shared" si="3"/>
        <v>286</v>
      </c>
      <c r="B287" s="26" t="str">
        <f ca="1">IFERROR(__xludf.DUMMYFUNCTION("VLOOKUP(A287, IMPORTRANGE(""https://docs.google.com/spreadsheets/d/1Fa25-N6f79vxX2vKdAVxmi7Dwy5hf34dnRWdXsvIvqw/edit#gid=763219425!"",""A2:K500""),3,0)"),"#N/A")</f>
        <v>#N/A</v>
      </c>
      <c r="C287" s="12" t="str">
        <f ca="1">IFERROR(__xludf.DUMMYFUNCTION("index(SPLIT(B287, "" ""), 0, 3)"),"#N/A")</f>
        <v>#N/A</v>
      </c>
      <c r="D287" s="13" t="e">
        <f ca="1">VLOOKUP(C287,Names!$C$2:$D$54,2,FALSE)</f>
        <v>#N/A</v>
      </c>
      <c r="E287" s="5" t="str">
        <f ca="1">IFERROR(__xludf.DUMMYFUNCTION("VLOOKUP(A287, IMPORTRANGE(""https://docs.google.com/spreadsheets/d/1Fa25-N6f79vxX2vKdAVxmi7Dwy5hf34dnRWdXsvIvqw/edit#gid=763219425!"",""A2:K500""),4,0)"),"#N/A")</f>
        <v>#N/A</v>
      </c>
      <c r="F287" s="5" t="str">
        <f ca="1">IFERROR(__xludf.DUMMYFUNCTION("VLOOKUP(A287, IMPORTRANGE(""https://docs.google.com/spreadsheets/d/1Fa25-N6f79vxX2vKdAVxmi7Dwy5hf34dnRWdXsvIvqw/edit#gid=763219425!"",""A2:K500""),5,0)"),"#N/A")</f>
        <v>#N/A</v>
      </c>
      <c r="G287" s="5" t="str">
        <f ca="1">IFERROR(__xludf.DUMMYFUNCTION("VLOOKUP(A287, IMPORTRANGE(""https://docs.google.com/spreadsheets/d/1Fa25-N6f79vxX2vKdAVxmi7Dwy5hf34dnRWdXsvIvqw/edit#gid=763219425!"",""A2:K500""),6,0)"),"#N/A")</f>
        <v>#N/A</v>
      </c>
      <c r="H287" s="27" t="str">
        <f ca="1">IFERROR(__xludf.DUMMYFUNCTION("VLOOKUP(A287, IMPORTRANGE(""https://docs.google.com/spreadsheets/d/1Fa25-N6f79vxX2vKdAVxmi7Dwy5hf34dnRWdXsvIvqw/edit#gid=763219425!"",""A2:K500""),7,0)"),"#N/A")</f>
        <v>#N/A</v>
      </c>
      <c r="I287" s="27" t="str">
        <f ca="1">IFERROR(__xludf.DUMMYFUNCTION("VLOOKUP(A287, IMPORTRANGE(""https://docs.google.com/spreadsheets/d/1Fa25-N6f79vxX2vKdAVxmi7Dwy5hf34dnRWdXsvIvqw/edit#gid=763219425!"",""A2:K500""),8,0)"),"#N/A")</f>
        <v>#N/A</v>
      </c>
      <c r="J287" s="27" t="str">
        <f ca="1">IFERROR(__xludf.DUMMYFUNCTION("VLOOKUP(A287, IMPORTRANGE(""https://docs.google.com/spreadsheets/d/1Fa25-N6f79vxX2vKdAVxmi7Dwy5hf34dnRWdXsvIvqw/edit#gid=763219425!"",""A2:K500""),9,0)"),"#N/A")</f>
        <v>#N/A</v>
      </c>
      <c r="K287" s="27" t="str">
        <f ca="1">IFERROR(__xludf.DUMMYFUNCTION("VLOOKUP(A287, IMPORTRANGE(""https://docs.google.com/spreadsheets/d/1Fa25-N6f79vxX2vKdAVxmi7Dwy5hf34dnRWdXsvIvqw/edit#gid=763219425!"",""A2:K500""),10,0)"),"#N/A")</f>
        <v>#N/A</v>
      </c>
      <c r="L287" s="28" t="e">
        <f t="shared" ca="1" si="4"/>
        <v>#VALUE!</v>
      </c>
      <c r="M287" s="30" t="e">
        <f t="shared" ca="1" si="5"/>
        <v>#VALUE!</v>
      </c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4.25" x14ac:dyDescent="0.2">
      <c r="A288" s="25">
        <f t="shared" si="3"/>
        <v>287</v>
      </c>
      <c r="B288" s="26" t="str">
        <f ca="1">IFERROR(__xludf.DUMMYFUNCTION("VLOOKUP(A288, IMPORTRANGE(""https://docs.google.com/spreadsheets/d/1Fa25-N6f79vxX2vKdAVxmi7Dwy5hf34dnRWdXsvIvqw/edit#gid=763219425!"",""A2:K500""),3,0)"),"#N/A")</f>
        <v>#N/A</v>
      </c>
      <c r="C288" s="12" t="str">
        <f ca="1">IFERROR(__xludf.DUMMYFUNCTION("index(SPLIT(B288, "" ""), 0, 3)"),"#N/A")</f>
        <v>#N/A</v>
      </c>
      <c r="D288" s="13" t="e">
        <f ca="1">VLOOKUP(C288,Names!$C$2:$D$54,2,FALSE)</f>
        <v>#N/A</v>
      </c>
      <c r="E288" s="5" t="str">
        <f ca="1">IFERROR(__xludf.DUMMYFUNCTION("VLOOKUP(A288, IMPORTRANGE(""https://docs.google.com/spreadsheets/d/1Fa25-N6f79vxX2vKdAVxmi7Dwy5hf34dnRWdXsvIvqw/edit#gid=763219425!"",""A2:K500""),4,0)"),"#N/A")</f>
        <v>#N/A</v>
      </c>
      <c r="F288" s="5" t="str">
        <f ca="1">IFERROR(__xludf.DUMMYFUNCTION("VLOOKUP(A288, IMPORTRANGE(""https://docs.google.com/spreadsheets/d/1Fa25-N6f79vxX2vKdAVxmi7Dwy5hf34dnRWdXsvIvqw/edit#gid=763219425!"",""A2:K500""),5,0)"),"#N/A")</f>
        <v>#N/A</v>
      </c>
      <c r="G288" s="5" t="str">
        <f ca="1">IFERROR(__xludf.DUMMYFUNCTION("VLOOKUP(A288, IMPORTRANGE(""https://docs.google.com/spreadsheets/d/1Fa25-N6f79vxX2vKdAVxmi7Dwy5hf34dnRWdXsvIvqw/edit#gid=763219425!"",""A2:K500""),6,0)"),"#N/A")</f>
        <v>#N/A</v>
      </c>
      <c r="H288" s="27" t="str">
        <f ca="1">IFERROR(__xludf.DUMMYFUNCTION("VLOOKUP(A288, IMPORTRANGE(""https://docs.google.com/spreadsheets/d/1Fa25-N6f79vxX2vKdAVxmi7Dwy5hf34dnRWdXsvIvqw/edit#gid=763219425!"",""A2:K500""),7,0)"),"#N/A")</f>
        <v>#N/A</v>
      </c>
      <c r="I288" s="27" t="str">
        <f ca="1">IFERROR(__xludf.DUMMYFUNCTION("VLOOKUP(A288, IMPORTRANGE(""https://docs.google.com/spreadsheets/d/1Fa25-N6f79vxX2vKdAVxmi7Dwy5hf34dnRWdXsvIvqw/edit#gid=763219425!"",""A2:K500""),8,0)"),"#N/A")</f>
        <v>#N/A</v>
      </c>
      <c r="J288" s="27" t="str">
        <f ca="1">IFERROR(__xludf.DUMMYFUNCTION("VLOOKUP(A288, IMPORTRANGE(""https://docs.google.com/spreadsheets/d/1Fa25-N6f79vxX2vKdAVxmi7Dwy5hf34dnRWdXsvIvqw/edit#gid=763219425!"",""A2:K500""),9,0)"),"#N/A")</f>
        <v>#N/A</v>
      </c>
      <c r="K288" s="27" t="str">
        <f ca="1">IFERROR(__xludf.DUMMYFUNCTION("VLOOKUP(A288, IMPORTRANGE(""https://docs.google.com/spreadsheets/d/1Fa25-N6f79vxX2vKdAVxmi7Dwy5hf34dnRWdXsvIvqw/edit#gid=763219425!"",""A2:K500""),10,0)"),"#N/A")</f>
        <v>#N/A</v>
      </c>
      <c r="L288" s="28" t="e">
        <f t="shared" ca="1" si="4"/>
        <v>#VALUE!</v>
      </c>
      <c r="M288" s="30" t="e">
        <f t="shared" ca="1" si="5"/>
        <v>#VALUE!</v>
      </c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4.25" x14ac:dyDescent="0.2">
      <c r="A289" s="25">
        <f t="shared" si="3"/>
        <v>288</v>
      </c>
      <c r="B289" s="26" t="str">
        <f ca="1">IFERROR(__xludf.DUMMYFUNCTION("VLOOKUP(A289, IMPORTRANGE(""https://docs.google.com/spreadsheets/d/1Fa25-N6f79vxX2vKdAVxmi7Dwy5hf34dnRWdXsvIvqw/edit#gid=763219425!"",""A2:K500""),3,0)"),"#N/A")</f>
        <v>#N/A</v>
      </c>
      <c r="C289" s="12" t="str">
        <f ca="1">IFERROR(__xludf.DUMMYFUNCTION("index(SPLIT(B289, "" ""), 0, 3)"),"#N/A")</f>
        <v>#N/A</v>
      </c>
      <c r="D289" s="13" t="e">
        <f ca="1">VLOOKUP(C289,Names!$C$2:$D$54,2,FALSE)</f>
        <v>#N/A</v>
      </c>
      <c r="E289" s="5" t="str">
        <f ca="1">IFERROR(__xludf.DUMMYFUNCTION("VLOOKUP(A289, IMPORTRANGE(""https://docs.google.com/spreadsheets/d/1Fa25-N6f79vxX2vKdAVxmi7Dwy5hf34dnRWdXsvIvqw/edit#gid=763219425!"",""A2:K500""),4,0)"),"#N/A")</f>
        <v>#N/A</v>
      </c>
      <c r="F289" s="5" t="str">
        <f ca="1">IFERROR(__xludf.DUMMYFUNCTION("VLOOKUP(A289, IMPORTRANGE(""https://docs.google.com/spreadsheets/d/1Fa25-N6f79vxX2vKdAVxmi7Dwy5hf34dnRWdXsvIvqw/edit#gid=763219425!"",""A2:K500""),5,0)"),"#N/A")</f>
        <v>#N/A</v>
      </c>
      <c r="G289" s="5" t="str">
        <f ca="1">IFERROR(__xludf.DUMMYFUNCTION("VLOOKUP(A289, IMPORTRANGE(""https://docs.google.com/spreadsheets/d/1Fa25-N6f79vxX2vKdAVxmi7Dwy5hf34dnRWdXsvIvqw/edit#gid=763219425!"",""A2:K500""),6,0)"),"#N/A")</f>
        <v>#N/A</v>
      </c>
      <c r="H289" s="27" t="str">
        <f ca="1">IFERROR(__xludf.DUMMYFUNCTION("VLOOKUP(A289, IMPORTRANGE(""https://docs.google.com/spreadsheets/d/1Fa25-N6f79vxX2vKdAVxmi7Dwy5hf34dnRWdXsvIvqw/edit#gid=763219425!"",""A2:K500""),7,0)"),"#N/A")</f>
        <v>#N/A</v>
      </c>
      <c r="I289" s="27" t="str">
        <f ca="1">IFERROR(__xludf.DUMMYFUNCTION("VLOOKUP(A289, IMPORTRANGE(""https://docs.google.com/spreadsheets/d/1Fa25-N6f79vxX2vKdAVxmi7Dwy5hf34dnRWdXsvIvqw/edit#gid=763219425!"",""A2:K500""),8,0)"),"#N/A")</f>
        <v>#N/A</v>
      </c>
      <c r="J289" s="27" t="str">
        <f ca="1">IFERROR(__xludf.DUMMYFUNCTION("VLOOKUP(A289, IMPORTRANGE(""https://docs.google.com/spreadsheets/d/1Fa25-N6f79vxX2vKdAVxmi7Dwy5hf34dnRWdXsvIvqw/edit#gid=763219425!"",""A2:K500""),9,0)"),"#N/A")</f>
        <v>#N/A</v>
      </c>
      <c r="K289" s="27" t="str">
        <f ca="1">IFERROR(__xludf.DUMMYFUNCTION("VLOOKUP(A289, IMPORTRANGE(""https://docs.google.com/spreadsheets/d/1Fa25-N6f79vxX2vKdAVxmi7Dwy5hf34dnRWdXsvIvqw/edit#gid=763219425!"",""A2:K500""),10,0)"),"#N/A")</f>
        <v>#N/A</v>
      </c>
      <c r="L289" s="28" t="e">
        <f t="shared" ca="1" si="4"/>
        <v>#VALUE!</v>
      </c>
      <c r="M289" s="30" t="e">
        <f t="shared" ca="1" si="5"/>
        <v>#VALUE!</v>
      </c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4.25" x14ac:dyDescent="0.2">
      <c r="A290" s="25">
        <f t="shared" si="3"/>
        <v>289</v>
      </c>
      <c r="B290" s="26" t="str">
        <f ca="1">IFERROR(__xludf.DUMMYFUNCTION("VLOOKUP(A290, IMPORTRANGE(""https://docs.google.com/spreadsheets/d/1Fa25-N6f79vxX2vKdAVxmi7Dwy5hf34dnRWdXsvIvqw/edit#gid=763219425!"",""A2:K500""),3,0)"),"#N/A")</f>
        <v>#N/A</v>
      </c>
      <c r="C290" s="12" t="str">
        <f ca="1">IFERROR(__xludf.DUMMYFUNCTION("index(SPLIT(B290, "" ""), 0, 3)"),"#N/A")</f>
        <v>#N/A</v>
      </c>
      <c r="D290" s="13" t="e">
        <f ca="1">VLOOKUP(C290,Names!$C$2:$D$54,2,FALSE)</f>
        <v>#N/A</v>
      </c>
      <c r="E290" s="5" t="str">
        <f ca="1">IFERROR(__xludf.DUMMYFUNCTION("VLOOKUP(A290, IMPORTRANGE(""https://docs.google.com/spreadsheets/d/1Fa25-N6f79vxX2vKdAVxmi7Dwy5hf34dnRWdXsvIvqw/edit#gid=763219425!"",""A2:K500""),4,0)"),"#N/A")</f>
        <v>#N/A</v>
      </c>
      <c r="F290" s="5" t="str">
        <f ca="1">IFERROR(__xludf.DUMMYFUNCTION("VLOOKUP(A290, IMPORTRANGE(""https://docs.google.com/spreadsheets/d/1Fa25-N6f79vxX2vKdAVxmi7Dwy5hf34dnRWdXsvIvqw/edit#gid=763219425!"",""A2:K500""),5,0)"),"#N/A")</f>
        <v>#N/A</v>
      </c>
      <c r="G290" s="5" t="str">
        <f ca="1">IFERROR(__xludf.DUMMYFUNCTION("VLOOKUP(A290, IMPORTRANGE(""https://docs.google.com/spreadsheets/d/1Fa25-N6f79vxX2vKdAVxmi7Dwy5hf34dnRWdXsvIvqw/edit#gid=763219425!"",""A2:K500""),6,0)"),"#N/A")</f>
        <v>#N/A</v>
      </c>
      <c r="H290" s="27" t="str">
        <f ca="1">IFERROR(__xludf.DUMMYFUNCTION("VLOOKUP(A290, IMPORTRANGE(""https://docs.google.com/spreadsheets/d/1Fa25-N6f79vxX2vKdAVxmi7Dwy5hf34dnRWdXsvIvqw/edit#gid=763219425!"",""A2:K500""),7,0)"),"#N/A")</f>
        <v>#N/A</v>
      </c>
      <c r="I290" s="27" t="str">
        <f ca="1">IFERROR(__xludf.DUMMYFUNCTION("VLOOKUP(A290, IMPORTRANGE(""https://docs.google.com/spreadsheets/d/1Fa25-N6f79vxX2vKdAVxmi7Dwy5hf34dnRWdXsvIvqw/edit#gid=763219425!"",""A2:K500""),8,0)"),"#N/A")</f>
        <v>#N/A</v>
      </c>
      <c r="J290" s="27" t="str">
        <f ca="1">IFERROR(__xludf.DUMMYFUNCTION("VLOOKUP(A290, IMPORTRANGE(""https://docs.google.com/spreadsheets/d/1Fa25-N6f79vxX2vKdAVxmi7Dwy5hf34dnRWdXsvIvqw/edit#gid=763219425!"",""A2:K500""),9,0)"),"#N/A")</f>
        <v>#N/A</v>
      </c>
      <c r="K290" s="27" t="str">
        <f ca="1">IFERROR(__xludf.DUMMYFUNCTION("VLOOKUP(A290, IMPORTRANGE(""https://docs.google.com/spreadsheets/d/1Fa25-N6f79vxX2vKdAVxmi7Dwy5hf34dnRWdXsvIvqw/edit#gid=763219425!"",""A2:K500""),10,0)"),"#N/A")</f>
        <v>#N/A</v>
      </c>
      <c r="L290" s="28" t="e">
        <f t="shared" ca="1" si="4"/>
        <v>#VALUE!</v>
      </c>
      <c r="M290" s="30" t="e">
        <f t="shared" ca="1" si="5"/>
        <v>#VALUE!</v>
      </c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4.25" x14ac:dyDescent="0.2">
      <c r="A291" s="25">
        <f t="shared" si="3"/>
        <v>290</v>
      </c>
      <c r="B291" s="26" t="str">
        <f ca="1">IFERROR(__xludf.DUMMYFUNCTION("VLOOKUP(A291, IMPORTRANGE(""https://docs.google.com/spreadsheets/d/1Fa25-N6f79vxX2vKdAVxmi7Dwy5hf34dnRWdXsvIvqw/edit#gid=763219425!"",""A2:K500""),3,0)"),"#N/A")</f>
        <v>#N/A</v>
      </c>
      <c r="C291" s="12" t="str">
        <f ca="1">IFERROR(__xludf.DUMMYFUNCTION("index(SPLIT(B291, "" ""), 0, 3)"),"#N/A")</f>
        <v>#N/A</v>
      </c>
      <c r="D291" s="13" t="e">
        <f ca="1">VLOOKUP(C291,Names!$C$2:$D$54,2,FALSE)</f>
        <v>#N/A</v>
      </c>
      <c r="E291" s="5" t="str">
        <f ca="1">IFERROR(__xludf.DUMMYFUNCTION("VLOOKUP(A291, IMPORTRANGE(""https://docs.google.com/spreadsheets/d/1Fa25-N6f79vxX2vKdAVxmi7Dwy5hf34dnRWdXsvIvqw/edit#gid=763219425!"",""A2:K500""),4,0)"),"#N/A")</f>
        <v>#N/A</v>
      </c>
      <c r="F291" s="5" t="str">
        <f ca="1">IFERROR(__xludf.DUMMYFUNCTION("VLOOKUP(A291, IMPORTRANGE(""https://docs.google.com/spreadsheets/d/1Fa25-N6f79vxX2vKdAVxmi7Dwy5hf34dnRWdXsvIvqw/edit#gid=763219425!"",""A2:K500""),5,0)"),"#N/A")</f>
        <v>#N/A</v>
      </c>
      <c r="G291" s="5" t="str">
        <f ca="1">IFERROR(__xludf.DUMMYFUNCTION("VLOOKUP(A291, IMPORTRANGE(""https://docs.google.com/spreadsheets/d/1Fa25-N6f79vxX2vKdAVxmi7Dwy5hf34dnRWdXsvIvqw/edit#gid=763219425!"",""A2:K500""),6,0)"),"#N/A")</f>
        <v>#N/A</v>
      </c>
      <c r="H291" s="27" t="str">
        <f ca="1">IFERROR(__xludf.DUMMYFUNCTION("VLOOKUP(A291, IMPORTRANGE(""https://docs.google.com/spreadsheets/d/1Fa25-N6f79vxX2vKdAVxmi7Dwy5hf34dnRWdXsvIvqw/edit#gid=763219425!"",""A2:K500""),7,0)"),"#N/A")</f>
        <v>#N/A</v>
      </c>
      <c r="I291" s="27" t="str">
        <f ca="1">IFERROR(__xludf.DUMMYFUNCTION("VLOOKUP(A291, IMPORTRANGE(""https://docs.google.com/spreadsheets/d/1Fa25-N6f79vxX2vKdAVxmi7Dwy5hf34dnRWdXsvIvqw/edit#gid=763219425!"",""A2:K500""),8,0)"),"#N/A")</f>
        <v>#N/A</v>
      </c>
      <c r="J291" s="27" t="str">
        <f ca="1">IFERROR(__xludf.DUMMYFUNCTION("VLOOKUP(A291, IMPORTRANGE(""https://docs.google.com/spreadsheets/d/1Fa25-N6f79vxX2vKdAVxmi7Dwy5hf34dnRWdXsvIvqw/edit#gid=763219425!"",""A2:K500""),9,0)"),"#N/A")</f>
        <v>#N/A</v>
      </c>
      <c r="K291" s="27" t="str">
        <f ca="1">IFERROR(__xludf.DUMMYFUNCTION("VLOOKUP(A291, IMPORTRANGE(""https://docs.google.com/spreadsheets/d/1Fa25-N6f79vxX2vKdAVxmi7Dwy5hf34dnRWdXsvIvqw/edit#gid=763219425!"",""A2:K500""),10,0)"),"#N/A")</f>
        <v>#N/A</v>
      </c>
      <c r="L291" s="28" t="e">
        <f t="shared" ca="1" si="4"/>
        <v>#VALUE!</v>
      </c>
      <c r="M291" s="30" t="e">
        <f t="shared" ca="1" si="5"/>
        <v>#VALUE!</v>
      </c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4.25" x14ac:dyDescent="0.2">
      <c r="A292" s="25">
        <f t="shared" si="3"/>
        <v>291</v>
      </c>
      <c r="B292" s="26" t="str">
        <f ca="1">IFERROR(__xludf.DUMMYFUNCTION("VLOOKUP(A292, IMPORTRANGE(""https://docs.google.com/spreadsheets/d/1Fa25-N6f79vxX2vKdAVxmi7Dwy5hf34dnRWdXsvIvqw/edit#gid=763219425!"",""A2:K500""),3,0)"),"#N/A")</f>
        <v>#N/A</v>
      </c>
      <c r="C292" s="12" t="str">
        <f ca="1">IFERROR(__xludf.DUMMYFUNCTION("index(SPLIT(B292, "" ""), 0, 3)"),"#N/A")</f>
        <v>#N/A</v>
      </c>
      <c r="D292" s="13" t="e">
        <f ca="1">VLOOKUP(C292,Names!$C$2:$D$54,2,FALSE)</f>
        <v>#N/A</v>
      </c>
      <c r="E292" s="5" t="str">
        <f ca="1">IFERROR(__xludf.DUMMYFUNCTION("VLOOKUP(A292, IMPORTRANGE(""https://docs.google.com/spreadsheets/d/1Fa25-N6f79vxX2vKdAVxmi7Dwy5hf34dnRWdXsvIvqw/edit#gid=763219425!"",""A2:K500""),4,0)"),"#N/A")</f>
        <v>#N/A</v>
      </c>
      <c r="F292" s="5" t="str">
        <f ca="1">IFERROR(__xludf.DUMMYFUNCTION("VLOOKUP(A292, IMPORTRANGE(""https://docs.google.com/spreadsheets/d/1Fa25-N6f79vxX2vKdAVxmi7Dwy5hf34dnRWdXsvIvqw/edit#gid=763219425!"",""A2:K500""),5,0)"),"#N/A")</f>
        <v>#N/A</v>
      </c>
      <c r="G292" s="5" t="str">
        <f ca="1">IFERROR(__xludf.DUMMYFUNCTION("VLOOKUP(A292, IMPORTRANGE(""https://docs.google.com/spreadsheets/d/1Fa25-N6f79vxX2vKdAVxmi7Dwy5hf34dnRWdXsvIvqw/edit#gid=763219425!"",""A2:K500""),6,0)"),"#N/A")</f>
        <v>#N/A</v>
      </c>
      <c r="H292" s="27" t="str">
        <f ca="1">IFERROR(__xludf.DUMMYFUNCTION("VLOOKUP(A292, IMPORTRANGE(""https://docs.google.com/spreadsheets/d/1Fa25-N6f79vxX2vKdAVxmi7Dwy5hf34dnRWdXsvIvqw/edit#gid=763219425!"",""A2:K500""),7,0)"),"#N/A")</f>
        <v>#N/A</v>
      </c>
      <c r="I292" s="27" t="str">
        <f ca="1">IFERROR(__xludf.DUMMYFUNCTION("VLOOKUP(A292, IMPORTRANGE(""https://docs.google.com/spreadsheets/d/1Fa25-N6f79vxX2vKdAVxmi7Dwy5hf34dnRWdXsvIvqw/edit#gid=763219425!"",""A2:K500""),8,0)"),"#N/A")</f>
        <v>#N/A</v>
      </c>
      <c r="J292" s="27" t="str">
        <f ca="1">IFERROR(__xludf.DUMMYFUNCTION("VLOOKUP(A292, IMPORTRANGE(""https://docs.google.com/spreadsheets/d/1Fa25-N6f79vxX2vKdAVxmi7Dwy5hf34dnRWdXsvIvqw/edit#gid=763219425!"",""A2:K500""),9,0)"),"#N/A")</f>
        <v>#N/A</v>
      </c>
      <c r="K292" s="27" t="str">
        <f ca="1">IFERROR(__xludf.DUMMYFUNCTION("VLOOKUP(A292, IMPORTRANGE(""https://docs.google.com/spreadsheets/d/1Fa25-N6f79vxX2vKdAVxmi7Dwy5hf34dnRWdXsvIvqw/edit#gid=763219425!"",""A2:K500""),10,0)"),"#N/A")</f>
        <v>#N/A</v>
      </c>
      <c r="L292" s="28" t="e">
        <f t="shared" ca="1" si="4"/>
        <v>#VALUE!</v>
      </c>
      <c r="M292" s="30" t="e">
        <f t="shared" ca="1" si="5"/>
        <v>#VALUE!</v>
      </c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4.25" x14ac:dyDescent="0.2">
      <c r="A293" s="25">
        <f t="shared" si="3"/>
        <v>292</v>
      </c>
      <c r="B293" s="26" t="str">
        <f ca="1">IFERROR(__xludf.DUMMYFUNCTION("VLOOKUP(A293, IMPORTRANGE(""https://docs.google.com/spreadsheets/d/1Fa25-N6f79vxX2vKdAVxmi7Dwy5hf34dnRWdXsvIvqw/edit#gid=763219425!"",""A2:K500""),3,0)"),"#N/A")</f>
        <v>#N/A</v>
      </c>
      <c r="C293" s="12" t="str">
        <f ca="1">IFERROR(__xludf.DUMMYFUNCTION("index(SPLIT(B293, "" ""), 0, 3)"),"#N/A")</f>
        <v>#N/A</v>
      </c>
      <c r="D293" s="13" t="e">
        <f ca="1">VLOOKUP(C293,Names!$C$2:$D$54,2,FALSE)</f>
        <v>#N/A</v>
      </c>
      <c r="E293" s="5" t="str">
        <f ca="1">IFERROR(__xludf.DUMMYFUNCTION("VLOOKUP(A293, IMPORTRANGE(""https://docs.google.com/spreadsheets/d/1Fa25-N6f79vxX2vKdAVxmi7Dwy5hf34dnRWdXsvIvqw/edit#gid=763219425!"",""A2:K500""),4,0)"),"#N/A")</f>
        <v>#N/A</v>
      </c>
      <c r="F293" s="5" t="str">
        <f ca="1">IFERROR(__xludf.DUMMYFUNCTION("VLOOKUP(A293, IMPORTRANGE(""https://docs.google.com/spreadsheets/d/1Fa25-N6f79vxX2vKdAVxmi7Dwy5hf34dnRWdXsvIvqw/edit#gid=763219425!"",""A2:K500""),5,0)"),"#N/A")</f>
        <v>#N/A</v>
      </c>
      <c r="G293" s="5" t="str">
        <f ca="1">IFERROR(__xludf.DUMMYFUNCTION("VLOOKUP(A293, IMPORTRANGE(""https://docs.google.com/spreadsheets/d/1Fa25-N6f79vxX2vKdAVxmi7Dwy5hf34dnRWdXsvIvqw/edit#gid=763219425!"",""A2:K500""),6,0)"),"#N/A")</f>
        <v>#N/A</v>
      </c>
      <c r="H293" s="27" t="str">
        <f ca="1">IFERROR(__xludf.DUMMYFUNCTION("VLOOKUP(A293, IMPORTRANGE(""https://docs.google.com/spreadsheets/d/1Fa25-N6f79vxX2vKdAVxmi7Dwy5hf34dnRWdXsvIvqw/edit#gid=763219425!"",""A2:K500""),7,0)"),"#N/A")</f>
        <v>#N/A</v>
      </c>
      <c r="I293" s="27" t="str">
        <f ca="1">IFERROR(__xludf.DUMMYFUNCTION("VLOOKUP(A293, IMPORTRANGE(""https://docs.google.com/spreadsheets/d/1Fa25-N6f79vxX2vKdAVxmi7Dwy5hf34dnRWdXsvIvqw/edit#gid=763219425!"",""A2:K500""),8,0)"),"#N/A")</f>
        <v>#N/A</v>
      </c>
      <c r="J293" s="27" t="str">
        <f ca="1">IFERROR(__xludf.DUMMYFUNCTION("VLOOKUP(A293, IMPORTRANGE(""https://docs.google.com/spreadsheets/d/1Fa25-N6f79vxX2vKdAVxmi7Dwy5hf34dnRWdXsvIvqw/edit#gid=763219425!"",""A2:K500""),9,0)"),"#N/A")</f>
        <v>#N/A</v>
      </c>
      <c r="K293" s="27" t="str">
        <f ca="1">IFERROR(__xludf.DUMMYFUNCTION("VLOOKUP(A293, IMPORTRANGE(""https://docs.google.com/spreadsheets/d/1Fa25-N6f79vxX2vKdAVxmi7Dwy5hf34dnRWdXsvIvqw/edit#gid=763219425!"",""A2:K500""),10,0)"),"#N/A")</f>
        <v>#N/A</v>
      </c>
      <c r="L293" s="28" t="e">
        <f t="shared" ca="1" si="4"/>
        <v>#VALUE!</v>
      </c>
      <c r="M293" s="30" t="e">
        <f t="shared" ca="1" si="5"/>
        <v>#VALUE!</v>
      </c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4.25" x14ac:dyDescent="0.2">
      <c r="A294" s="25">
        <f t="shared" si="3"/>
        <v>293</v>
      </c>
      <c r="B294" s="26" t="str">
        <f ca="1">IFERROR(__xludf.DUMMYFUNCTION("VLOOKUP(A294, IMPORTRANGE(""https://docs.google.com/spreadsheets/d/1Fa25-N6f79vxX2vKdAVxmi7Dwy5hf34dnRWdXsvIvqw/edit#gid=763219425!"",""A2:K500""),3,0)"),"#N/A")</f>
        <v>#N/A</v>
      </c>
      <c r="C294" s="12" t="str">
        <f ca="1">IFERROR(__xludf.DUMMYFUNCTION("index(SPLIT(B294, "" ""), 0, 3)"),"#N/A")</f>
        <v>#N/A</v>
      </c>
      <c r="D294" s="13" t="e">
        <f ca="1">VLOOKUP(C294,Names!$C$2:$D$54,2,FALSE)</f>
        <v>#N/A</v>
      </c>
      <c r="E294" s="5" t="str">
        <f ca="1">IFERROR(__xludf.DUMMYFUNCTION("VLOOKUP(A294, IMPORTRANGE(""https://docs.google.com/spreadsheets/d/1Fa25-N6f79vxX2vKdAVxmi7Dwy5hf34dnRWdXsvIvqw/edit#gid=763219425!"",""A2:K500""),4,0)"),"#N/A")</f>
        <v>#N/A</v>
      </c>
      <c r="F294" s="5" t="str">
        <f ca="1">IFERROR(__xludf.DUMMYFUNCTION("VLOOKUP(A294, IMPORTRANGE(""https://docs.google.com/spreadsheets/d/1Fa25-N6f79vxX2vKdAVxmi7Dwy5hf34dnRWdXsvIvqw/edit#gid=763219425!"",""A2:K500""),5,0)"),"#N/A")</f>
        <v>#N/A</v>
      </c>
      <c r="G294" s="5" t="str">
        <f ca="1">IFERROR(__xludf.DUMMYFUNCTION("VLOOKUP(A294, IMPORTRANGE(""https://docs.google.com/spreadsheets/d/1Fa25-N6f79vxX2vKdAVxmi7Dwy5hf34dnRWdXsvIvqw/edit#gid=763219425!"",""A2:K500""),6,0)"),"#N/A")</f>
        <v>#N/A</v>
      </c>
      <c r="H294" s="27" t="str">
        <f ca="1">IFERROR(__xludf.DUMMYFUNCTION("VLOOKUP(A294, IMPORTRANGE(""https://docs.google.com/spreadsheets/d/1Fa25-N6f79vxX2vKdAVxmi7Dwy5hf34dnRWdXsvIvqw/edit#gid=763219425!"",""A2:K500""),7,0)"),"#N/A")</f>
        <v>#N/A</v>
      </c>
      <c r="I294" s="27" t="str">
        <f ca="1">IFERROR(__xludf.DUMMYFUNCTION("VLOOKUP(A294, IMPORTRANGE(""https://docs.google.com/spreadsheets/d/1Fa25-N6f79vxX2vKdAVxmi7Dwy5hf34dnRWdXsvIvqw/edit#gid=763219425!"",""A2:K500""),8,0)"),"#N/A")</f>
        <v>#N/A</v>
      </c>
      <c r="J294" s="27" t="str">
        <f ca="1">IFERROR(__xludf.DUMMYFUNCTION("VLOOKUP(A294, IMPORTRANGE(""https://docs.google.com/spreadsheets/d/1Fa25-N6f79vxX2vKdAVxmi7Dwy5hf34dnRWdXsvIvqw/edit#gid=763219425!"",""A2:K500""),9,0)"),"#N/A")</f>
        <v>#N/A</v>
      </c>
      <c r="K294" s="27" t="str">
        <f ca="1">IFERROR(__xludf.DUMMYFUNCTION("VLOOKUP(A294, IMPORTRANGE(""https://docs.google.com/spreadsheets/d/1Fa25-N6f79vxX2vKdAVxmi7Dwy5hf34dnRWdXsvIvqw/edit#gid=763219425!"",""A2:K500""),10,0)"),"#N/A")</f>
        <v>#N/A</v>
      </c>
      <c r="L294" s="28" t="e">
        <f t="shared" ca="1" si="4"/>
        <v>#VALUE!</v>
      </c>
      <c r="M294" s="30" t="e">
        <f t="shared" ca="1" si="5"/>
        <v>#VALUE!</v>
      </c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4.25" x14ac:dyDescent="0.2">
      <c r="A295" s="25">
        <f t="shared" si="3"/>
        <v>294</v>
      </c>
      <c r="B295" s="26" t="str">
        <f ca="1">IFERROR(__xludf.DUMMYFUNCTION("VLOOKUP(A295, IMPORTRANGE(""https://docs.google.com/spreadsheets/d/1Fa25-N6f79vxX2vKdAVxmi7Dwy5hf34dnRWdXsvIvqw/edit#gid=763219425!"",""A2:K500""),3,0)"),"#N/A")</f>
        <v>#N/A</v>
      </c>
      <c r="C295" s="12" t="str">
        <f ca="1">IFERROR(__xludf.DUMMYFUNCTION("index(SPLIT(B295, "" ""), 0, 3)"),"#N/A")</f>
        <v>#N/A</v>
      </c>
      <c r="D295" s="13" t="e">
        <f ca="1">VLOOKUP(C295,Names!$C$2:$D$54,2,FALSE)</f>
        <v>#N/A</v>
      </c>
      <c r="E295" s="5" t="str">
        <f ca="1">IFERROR(__xludf.DUMMYFUNCTION("VLOOKUP(A295, IMPORTRANGE(""https://docs.google.com/spreadsheets/d/1Fa25-N6f79vxX2vKdAVxmi7Dwy5hf34dnRWdXsvIvqw/edit#gid=763219425!"",""A2:K500""),4,0)"),"#N/A")</f>
        <v>#N/A</v>
      </c>
      <c r="F295" s="5" t="str">
        <f ca="1">IFERROR(__xludf.DUMMYFUNCTION("VLOOKUP(A295, IMPORTRANGE(""https://docs.google.com/spreadsheets/d/1Fa25-N6f79vxX2vKdAVxmi7Dwy5hf34dnRWdXsvIvqw/edit#gid=763219425!"",""A2:K500""),5,0)"),"#N/A")</f>
        <v>#N/A</v>
      </c>
      <c r="G295" s="5" t="str">
        <f ca="1">IFERROR(__xludf.DUMMYFUNCTION("VLOOKUP(A295, IMPORTRANGE(""https://docs.google.com/spreadsheets/d/1Fa25-N6f79vxX2vKdAVxmi7Dwy5hf34dnRWdXsvIvqw/edit#gid=763219425!"",""A2:K500""),6,0)"),"#N/A")</f>
        <v>#N/A</v>
      </c>
      <c r="H295" s="27" t="str">
        <f ca="1">IFERROR(__xludf.DUMMYFUNCTION("VLOOKUP(A295, IMPORTRANGE(""https://docs.google.com/spreadsheets/d/1Fa25-N6f79vxX2vKdAVxmi7Dwy5hf34dnRWdXsvIvqw/edit#gid=763219425!"",""A2:K500""),7,0)"),"#N/A")</f>
        <v>#N/A</v>
      </c>
      <c r="I295" s="27" t="str">
        <f ca="1">IFERROR(__xludf.DUMMYFUNCTION("VLOOKUP(A295, IMPORTRANGE(""https://docs.google.com/spreadsheets/d/1Fa25-N6f79vxX2vKdAVxmi7Dwy5hf34dnRWdXsvIvqw/edit#gid=763219425!"",""A2:K500""),8,0)"),"#N/A")</f>
        <v>#N/A</v>
      </c>
      <c r="J295" s="27" t="str">
        <f ca="1">IFERROR(__xludf.DUMMYFUNCTION("VLOOKUP(A295, IMPORTRANGE(""https://docs.google.com/spreadsheets/d/1Fa25-N6f79vxX2vKdAVxmi7Dwy5hf34dnRWdXsvIvqw/edit#gid=763219425!"",""A2:K500""),9,0)"),"#N/A")</f>
        <v>#N/A</v>
      </c>
      <c r="K295" s="27" t="str">
        <f ca="1">IFERROR(__xludf.DUMMYFUNCTION("VLOOKUP(A295, IMPORTRANGE(""https://docs.google.com/spreadsheets/d/1Fa25-N6f79vxX2vKdAVxmi7Dwy5hf34dnRWdXsvIvqw/edit#gid=763219425!"",""A2:K500""),10,0)"),"#N/A")</f>
        <v>#N/A</v>
      </c>
      <c r="L295" s="28" t="e">
        <f t="shared" ca="1" si="4"/>
        <v>#VALUE!</v>
      </c>
      <c r="M295" s="30" t="e">
        <f t="shared" ca="1" si="5"/>
        <v>#VALUE!</v>
      </c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4.25" x14ac:dyDescent="0.2">
      <c r="A296" s="25">
        <f t="shared" si="3"/>
        <v>295</v>
      </c>
      <c r="B296" s="26" t="str">
        <f ca="1">IFERROR(__xludf.DUMMYFUNCTION("VLOOKUP(A296, IMPORTRANGE(""https://docs.google.com/spreadsheets/d/1Fa25-N6f79vxX2vKdAVxmi7Dwy5hf34dnRWdXsvIvqw/edit#gid=763219425!"",""A2:K500""),3,0)"),"#N/A")</f>
        <v>#N/A</v>
      </c>
      <c r="C296" s="12" t="str">
        <f ca="1">IFERROR(__xludf.DUMMYFUNCTION("index(SPLIT(B296, "" ""), 0, 3)"),"#N/A")</f>
        <v>#N/A</v>
      </c>
      <c r="D296" s="13" t="e">
        <f ca="1">VLOOKUP(C296,Names!$C$2:$D$54,2,FALSE)</f>
        <v>#N/A</v>
      </c>
      <c r="E296" s="5" t="str">
        <f ca="1">IFERROR(__xludf.DUMMYFUNCTION("VLOOKUP(A296, IMPORTRANGE(""https://docs.google.com/spreadsheets/d/1Fa25-N6f79vxX2vKdAVxmi7Dwy5hf34dnRWdXsvIvqw/edit#gid=763219425!"",""A2:K500""),4,0)"),"#N/A")</f>
        <v>#N/A</v>
      </c>
      <c r="F296" s="5" t="str">
        <f ca="1">IFERROR(__xludf.DUMMYFUNCTION("VLOOKUP(A296, IMPORTRANGE(""https://docs.google.com/spreadsheets/d/1Fa25-N6f79vxX2vKdAVxmi7Dwy5hf34dnRWdXsvIvqw/edit#gid=763219425!"",""A2:K500""),5,0)"),"#N/A")</f>
        <v>#N/A</v>
      </c>
      <c r="G296" s="5" t="str">
        <f ca="1">IFERROR(__xludf.DUMMYFUNCTION("VLOOKUP(A296, IMPORTRANGE(""https://docs.google.com/spreadsheets/d/1Fa25-N6f79vxX2vKdAVxmi7Dwy5hf34dnRWdXsvIvqw/edit#gid=763219425!"",""A2:K500""),6,0)"),"#N/A")</f>
        <v>#N/A</v>
      </c>
      <c r="H296" s="27" t="str">
        <f ca="1">IFERROR(__xludf.DUMMYFUNCTION("VLOOKUP(A296, IMPORTRANGE(""https://docs.google.com/spreadsheets/d/1Fa25-N6f79vxX2vKdAVxmi7Dwy5hf34dnRWdXsvIvqw/edit#gid=763219425!"",""A2:K500""),7,0)"),"#N/A")</f>
        <v>#N/A</v>
      </c>
      <c r="I296" s="27" t="str">
        <f ca="1">IFERROR(__xludf.DUMMYFUNCTION("VLOOKUP(A296, IMPORTRANGE(""https://docs.google.com/spreadsheets/d/1Fa25-N6f79vxX2vKdAVxmi7Dwy5hf34dnRWdXsvIvqw/edit#gid=763219425!"",""A2:K500""),8,0)"),"#N/A")</f>
        <v>#N/A</v>
      </c>
      <c r="J296" s="27" t="str">
        <f ca="1">IFERROR(__xludf.DUMMYFUNCTION("VLOOKUP(A296, IMPORTRANGE(""https://docs.google.com/spreadsheets/d/1Fa25-N6f79vxX2vKdAVxmi7Dwy5hf34dnRWdXsvIvqw/edit#gid=763219425!"",""A2:K500""),9,0)"),"#N/A")</f>
        <v>#N/A</v>
      </c>
      <c r="K296" s="27" t="str">
        <f ca="1">IFERROR(__xludf.DUMMYFUNCTION("VLOOKUP(A296, IMPORTRANGE(""https://docs.google.com/spreadsheets/d/1Fa25-N6f79vxX2vKdAVxmi7Dwy5hf34dnRWdXsvIvqw/edit#gid=763219425!"",""A2:K500""),10,0)"),"#N/A")</f>
        <v>#N/A</v>
      </c>
      <c r="L296" s="28" t="e">
        <f t="shared" ca="1" si="4"/>
        <v>#VALUE!</v>
      </c>
      <c r="M296" s="30" t="e">
        <f t="shared" ca="1" si="5"/>
        <v>#VALUE!</v>
      </c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4.25" x14ac:dyDescent="0.2">
      <c r="A297" s="25">
        <f t="shared" si="3"/>
        <v>296</v>
      </c>
      <c r="B297" s="26" t="str">
        <f ca="1">IFERROR(__xludf.DUMMYFUNCTION("VLOOKUP(A297, IMPORTRANGE(""https://docs.google.com/spreadsheets/d/1Fa25-N6f79vxX2vKdAVxmi7Dwy5hf34dnRWdXsvIvqw/edit#gid=763219425!"",""A2:K500""),3,0)"),"#N/A")</f>
        <v>#N/A</v>
      </c>
      <c r="C297" s="12" t="str">
        <f ca="1">IFERROR(__xludf.DUMMYFUNCTION("index(SPLIT(B297, "" ""), 0, 3)"),"#N/A")</f>
        <v>#N/A</v>
      </c>
      <c r="D297" s="13" t="e">
        <f ca="1">VLOOKUP(C297,Names!$C$2:$D$54,2,FALSE)</f>
        <v>#N/A</v>
      </c>
      <c r="E297" s="5" t="str">
        <f ca="1">IFERROR(__xludf.DUMMYFUNCTION("VLOOKUP(A297, IMPORTRANGE(""https://docs.google.com/spreadsheets/d/1Fa25-N6f79vxX2vKdAVxmi7Dwy5hf34dnRWdXsvIvqw/edit#gid=763219425!"",""A2:K500""),4,0)"),"#N/A")</f>
        <v>#N/A</v>
      </c>
      <c r="F297" s="5" t="str">
        <f ca="1">IFERROR(__xludf.DUMMYFUNCTION("VLOOKUP(A297, IMPORTRANGE(""https://docs.google.com/spreadsheets/d/1Fa25-N6f79vxX2vKdAVxmi7Dwy5hf34dnRWdXsvIvqw/edit#gid=763219425!"",""A2:K500""),5,0)"),"#N/A")</f>
        <v>#N/A</v>
      </c>
      <c r="G297" s="5" t="str">
        <f ca="1">IFERROR(__xludf.DUMMYFUNCTION("VLOOKUP(A297, IMPORTRANGE(""https://docs.google.com/spreadsheets/d/1Fa25-N6f79vxX2vKdAVxmi7Dwy5hf34dnRWdXsvIvqw/edit#gid=763219425!"",""A2:K500""),6,0)"),"#N/A")</f>
        <v>#N/A</v>
      </c>
      <c r="H297" s="27" t="str">
        <f ca="1">IFERROR(__xludf.DUMMYFUNCTION("VLOOKUP(A297, IMPORTRANGE(""https://docs.google.com/spreadsheets/d/1Fa25-N6f79vxX2vKdAVxmi7Dwy5hf34dnRWdXsvIvqw/edit#gid=763219425!"",""A2:K500""),7,0)"),"#N/A")</f>
        <v>#N/A</v>
      </c>
      <c r="I297" s="27" t="str">
        <f ca="1">IFERROR(__xludf.DUMMYFUNCTION("VLOOKUP(A297, IMPORTRANGE(""https://docs.google.com/spreadsheets/d/1Fa25-N6f79vxX2vKdAVxmi7Dwy5hf34dnRWdXsvIvqw/edit#gid=763219425!"",""A2:K500""),8,0)"),"#N/A")</f>
        <v>#N/A</v>
      </c>
      <c r="J297" s="27" t="str">
        <f ca="1">IFERROR(__xludf.DUMMYFUNCTION("VLOOKUP(A297, IMPORTRANGE(""https://docs.google.com/spreadsheets/d/1Fa25-N6f79vxX2vKdAVxmi7Dwy5hf34dnRWdXsvIvqw/edit#gid=763219425!"",""A2:K500""),9,0)"),"#N/A")</f>
        <v>#N/A</v>
      </c>
      <c r="K297" s="27" t="str">
        <f ca="1">IFERROR(__xludf.DUMMYFUNCTION("VLOOKUP(A297, IMPORTRANGE(""https://docs.google.com/spreadsheets/d/1Fa25-N6f79vxX2vKdAVxmi7Dwy5hf34dnRWdXsvIvqw/edit#gid=763219425!"",""A2:K500""),10,0)"),"#N/A")</f>
        <v>#N/A</v>
      </c>
      <c r="L297" s="28" t="e">
        <f t="shared" ca="1" si="4"/>
        <v>#VALUE!</v>
      </c>
      <c r="M297" s="30" t="e">
        <f t="shared" ca="1" si="5"/>
        <v>#VALUE!</v>
      </c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4.25" x14ac:dyDescent="0.2">
      <c r="A298" s="25">
        <f t="shared" si="3"/>
        <v>297</v>
      </c>
      <c r="B298" s="26" t="str">
        <f ca="1">IFERROR(__xludf.DUMMYFUNCTION("VLOOKUP(A298, IMPORTRANGE(""https://docs.google.com/spreadsheets/d/1Fa25-N6f79vxX2vKdAVxmi7Dwy5hf34dnRWdXsvIvqw/edit#gid=763219425!"",""A2:K500""),3,0)"),"#N/A")</f>
        <v>#N/A</v>
      </c>
      <c r="C298" s="12" t="str">
        <f ca="1">IFERROR(__xludf.DUMMYFUNCTION("index(SPLIT(B298, "" ""), 0, 3)"),"#N/A")</f>
        <v>#N/A</v>
      </c>
      <c r="D298" s="13" t="e">
        <f ca="1">VLOOKUP(C298,Names!$C$2:$D$54,2,FALSE)</f>
        <v>#N/A</v>
      </c>
      <c r="E298" s="5" t="str">
        <f ca="1">IFERROR(__xludf.DUMMYFUNCTION("VLOOKUP(A298, IMPORTRANGE(""https://docs.google.com/spreadsheets/d/1Fa25-N6f79vxX2vKdAVxmi7Dwy5hf34dnRWdXsvIvqw/edit#gid=763219425!"",""A2:K500""),4,0)"),"#N/A")</f>
        <v>#N/A</v>
      </c>
      <c r="F298" s="5" t="str">
        <f ca="1">IFERROR(__xludf.DUMMYFUNCTION("VLOOKUP(A298, IMPORTRANGE(""https://docs.google.com/spreadsheets/d/1Fa25-N6f79vxX2vKdAVxmi7Dwy5hf34dnRWdXsvIvqw/edit#gid=763219425!"",""A2:K500""),5,0)"),"#N/A")</f>
        <v>#N/A</v>
      </c>
      <c r="G298" s="5" t="str">
        <f ca="1">IFERROR(__xludf.DUMMYFUNCTION("VLOOKUP(A298, IMPORTRANGE(""https://docs.google.com/spreadsheets/d/1Fa25-N6f79vxX2vKdAVxmi7Dwy5hf34dnRWdXsvIvqw/edit#gid=763219425!"",""A2:K500""),6,0)"),"#N/A")</f>
        <v>#N/A</v>
      </c>
      <c r="H298" s="27" t="str">
        <f ca="1">IFERROR(__xludf.DUMMYFUNCTION("VLOOKUP(A298, IMPORTRANGE(""https://docs.google.com/spreadsheets/d/1Fa25-N6f79vxX2vKdAVxmi7Dwy5hf34dnRWdXsvIvqw/edit#gid=763219425!"",""A2:K500""),7,0)"),"#N/A")</f>
        <v>#N/A</v>
      </c>
      <c r="I298" s="27" t="str">
        <f ca="1">IFERROR(__xludf.DUMMYFUNCTION("VLOOKUP(A298, IMPORTRANGE(""https://docs.google.com/spreadsheets/d/1Fa25-N6f79vxX2vKdAVxmi7Dwy5hf34dnRWdXsvIvqw/edit#gid=763219425!"",""A2:K500""),8,0)"),"#N/A")</f>
        <v>#N/A</v>
      </c>
      <c r="J298" s="27" t="str">
        <f ca="1">IFERROR(__xludf.DUMMYFUNCTION("VLOOKUP(A298, IMPORTRANGE(""https://docs.google.com/spreadsheets/d/1Fa25-N6f79vxX2vKdAVxmi7Dwy5hf34dnRWdXsvIvqw/edit#gid=763219425!"",""A2:K500""),9,0)"),"#N/A")</f>
        <v>#N/A</v>
      </c>
      <c r="K298" s="27" t="str">
        <f ca="1">IFERROR(__xludf.DUMMYFUNCTION("VLOOKUP(A298, IMPORTRANGE(""https://docs.google.com/spreadsheets/d/1Fa25-N6f79vxX2vKdAVxmi7Dwy5hf34dnRWdXsvIvqw/edit#gid=763219425!"",""A2:K500""),10,0)"),"#N/A")</f>
        <v>#N/A</v>
      </c>
      <c r="L298" s="28" t="e">
        <f t="shared" ca="1" si="4"/>
        <v>#VALUE!</v>
      </c>
      <c r="M298" s="30" t="e">
        <f t="shared" ca="1" si="5"/>
        <v>#VALUE!</v>
      </c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4.25" x14ac:dyDescent="0.2">
      <c r="A299" s="25">
        <f t="shared" si="3"/>
        <v>298</v>
      </c>
      <c r="B299" s="26" t="str">
        <f ca="1">IFERROR(__xludf.DUMMYFUNCTION("VLOOKUP(A299, IMPORTRANGE(""https://docs.google.com/spreadsheets/d/1Fa25-N6f79vxX2vKdAVxmi7Dwy5hf34dnRWdXsvIvqw/edit#gid=763219425!"",""A2:K500""),3,0)"),"#N/A")</f>
        <v>#N/A</v>
      </c>
      <c r="C299" s="12" t="str">
        <f ca="1">IFERROR(__xludf.DUMMYFUNCTION("index(SPLIT(B299, "" ""), 0, 3)"),"#N/A")</f>
        <v>#N/A</v>
      </c>
      <c r="D299" s="13" t="e">
        <f ca="1">VLOOKUP(C299,Names!$C$2:$D$54,2,FALSE)</f>
        <v>#N/A</v>
      </c>
      <c r="E299" s="5" t="str">
        <f ca="1">IFERROR(__xludf.DUMMYFUNCTION("VLOOKUP(A299, IMPORTRANGE(""https://docs.google.com/spreadsheets/d/1Fa25-N6f79vxX2vKdAVxmi7Dwy5hf34dnRWdXsvIvqw/edit#gid=763219425!"",""A2:K500""),4,0)"),"#N/A")</f>
        <v>#N/A</v>
      </c>
      <c r="F299" s="5" t="str">
        <f ca="1">IFERROR(__xludf.DUMMYFUNCTION("VLOOKUP(A299, IMPORTRANGE(""https://docs.google.com/spreadsheets/d/1Fa25-N6f79vxX2vKdAVxmi7Dwy5hf34dnRWdXsvIvqw/edit#gid=763219425!"",""A2:K500""),5,0)"),"#N/A")</f>
        <v>#N/A</v>
      </c>
      <c r="G299" s="5" t="str">
        <f ca="1">IFERROR(__xludf.DUMMYFUNCTION("VLOOKUP(A299, IMPORTRANGE(""https://docs.google.com/spreadsheets/d/1Fa25-N6f79vxX2vKdAVxmi7Dwy5hf34dnRWdXsvIvqw/edit#gid=763219425!"",""A2:K500""),6,0)"),"#N/A")</f>
        <v>#N/A</v>
      </c>
      <c r="H299" s="27" t="str">
        <f ca="1">IFERROR(__xludf.DUMMYFUNCTION("VLOOKUP(A299, IMPORTRANGE(""https://docs.google.com/spreadsheets/d/1Fa25-N6f79vxX2vKdAVxmi7Dwy5hf34dnRWdXsvIvqw/edit#gid=763219425!"",""A2:K500""),7,0)"),"#N/A")</f>
        <v>#N/A</v>
      </c>
      <c r="I299" s="27" t="str">
        <f ca="1">IFERROR(__xludf.DUMMYFUNCTION("VLOOKUP(A299, IMPORTRANGE(""https://docs.google.com/spreadsheets/d/1Fa25-N6f79vxX2vKdAVxmi7Dwy5hf34dnRWdXsvIvqw/edit#gid=763219425!"",""A2:K500""),8,0)"),"#N/A")</f>
        <v>#N/A</v>
      </c>
      <c r="J299" s="27" t="str">
        <f ca="1">IFERROR(__xludf.DUMMYFUNCTION("VLOOKUP(A299, IMPORTRANGE(""https://docs.google.com/spreadsheets/d/1Fa25-N6f79vxX2vKdAVxmi7Dwy5hf34dnRWdXsvIvqw/edit#gid=763219425!"",""A2:K500""),9,0)"),"#N/A")</f>
        <v>#N/A</v>
      </c>
      <c r="K299" s="27" t="str">
        <f ca="1">IFERROR(__xludf.DUMMYFUNCTION("VLOOKUP(A299, IMPORTRANGE(""https://docs.google.com/spreadsheets/d/1Fa25-N6f79vxX2vKdAVxmi7Dwy5hf34dnRWdXsvIvqw/edit#gid=763219425!"",""A2:K500""),10,0)"),"#N/A")</f>
        <v>#N/A</v>
      </c>
      <c r="L299" s="28" t="e">
        <f t="shared" ca="1" si="4"/>
        <v>#VALUE!</v>
      </c>
      <c r="M299" s="30" t="e">
        <f t="shared" ca="1" si="5"/>
        <v>#VALUE!</v>
      </c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4.25" x14ac:dyDescent="0.2">
      <c r="A300" s="25">
        <f t="shared" si="3"/>
        <v>299</v>
      </c>
      <c r="B300" s="26" t="str">
        <f ca="1">IFERROR(__xludf.DUMMYFUNCTION("VLOOKUP(A300, IMPORTRANGE(""https://docs.google.com/spreadsheets/d/1Fa25-N6f79vxX2vKdAVxmi7Dwy5hf34dnRWdXsvIvqw/edit#gid=763219425!"",""A2:K500""),3,0)"),"#N/A")</f>
        <v>#N/A</v>
      </c>
      <c r="C300" s="12" t="str">
        <f ca="1">IFERROR(__xludf.DUMMYFUNCTION("index(SPLIT(B300, "" ""), 0, 3)"),"#N/A")</f>
        <v>#N/A</v>
      </c>
      <c r="D300" s="13" t="e">
        <f ca="1">VLOOKUP(C300,Names!$C$2:$D$54,2,FALSE)</f>
        <v>#N/A</v>
      </c>
      <c r="E300" s="5" t="str">
        <f ca="1">IFERROR(__xludf.DUMMYFUNCTION("VLOOKUP(A300, IMPORTRANGE(""https://docs.google.com/spreadsheets/d/1Fa25-N6f79vxX2vKdAVxmi7Dwy5hf34dnRWdXsvIvqw/edit#gid=763219425!"",""A2:K500""),4,0)"),"#N/A")</f>
        <v>#N/A</v>
      </c>
      <c r="F300" s="5" t="str">
        <f ca="1">IFERROR(__xludf.DUMMYFUNCTION("VLOOKUP(A300, IMPORTRANGE(""https://docs.google.com/spreadsheets/d/1Fa25-N6f79vxX2vKdAVxmi7Dwy5hf34dnRWdXsvIvqw/edit#gid=763219425!"",""A2:K500""),5,0)"),"#N/A")</f>
        <v>#N/A</v>
      </c>
      <c r="G300" s="5" t="str">
        <f ca="1">IFERROR(__xludf.DUMMYFUNCTION("VLOOKUP(A300, IMPORTRANGE(""https://docs.google.com/spreadsheets/d/1Fa25-N6f79vxX2vKdAVxmi7Dwy5hf34dnRWdXsvIvqw/edit#gid=763219425!"",""A2:K500""),6,0)"),"#N/A")</f>
        <v>#N/A</v>
      </c>
      <c r="H300" s="27" t="str">
        <f ca="1">IFERROR(__xludf.DUMMYFUNCTION("VLOOKUP(A300, IMPORTRANGE(""https://docs.google.com/spreadsheets/d/1Fa25-N6f79vxX2vKdAVxmi7Dwy5hf34dnRWdXsvIvqw/edit#gid=763219425!"",""A2:K500""),7,0)"),"#N/A")</f>
        <v>#N/A</v>
      </c>
      <c r="I300" s="27" t="str">
        <f ca="1">IFERROR(__xludf.DUMMYFUNCTION("VLOOKUP(A300, IMPORTRANGE(""https://docs.google.com/spreadsheets/d/1Fa25-N6f79vxX2vKdAVxmi7Dwy5hf34dnRWdXsvIvqw/edit#gid=763219425!"",""A2:K500""),8,0)"),"#N/A")</f>
        <v>#N/A</v>
      </c>
      <c r="J300" s="27" t="str">
        <f ca="1">IFERROR(__xludf.DUMMYFUNCTION("VLOOKUP(A300, IMPORTRANGE(""https://docs.google.com/spreadsheets/d/1Fa25-N6f79vxX2vKdAVxmi7Dwy5hf34dnRWdXsvIvqw/edit#gid=763219425!"",""A2:K500""),9,0)"),"#N/A")</f>
        <v>#N/A</v>
      </c>
      <c r="K300" s="27" t="str">
        <f ca="1">IFERROR(__xludf.DUMMYFUNCTION("VLOOKUP(A300, IMPORTRANGE(""https://docs.google.com/spreadsheets/d/1Fa25-N6f79vxX2vKdAVxmi7Dwy5hf34dnRWdXsvIvqw/edit#gid=763219425!"",""A2:K500""),10,0)"),"#N/A")</f>
        <v>#N/A</v>
      </c>
      <c r="L300" s="28" t="e">
        <f t="shared" ca="1" si="4"/>
        <v>#VALUE!</v>
      </c>
      <c r="M300" s="30" t="e">
        <f t="shared" ca="1" si="5"/>
        <v>#VALUE!</v>
      </c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4.25" x14ac:dyDescent="0.2">
      <c r="A301" s="25">
        <f t="shared" si="3"/>
        <v>300</v>
      </c>
      <c r="B301" s="26" t="str">
        <f ca="1">IFERROR(__xludf.DUMMYFUNCTION("VLOOKUP(A301, IMPORTRANGE(""https://docs.google.com/spreadsheets/d/1Fa25-N6f79vxX2vKdAVxmi7Dwy5hf34dnRWdXsvIvqw/edit#gid=763219425!"",""A2:K500""),3,0)"),"#N/A")</f>
        <v>#N/A</v>
      </c>
      <c r="C301" s="12" t="str">
        <f ca="1">IFERROR(__xludf.DUMMYFUNCTION("index(SPLIT(B301, "" ""), 0, 3)"),"#N/A")</f>
        <v>#N/A</v>
      </c>
      <c r="D301" s="13" t="e">
        <f ca="1">VLOOKUP(C301,Names!$C$2:$D$54,2,FALSE)</f>
        <v>#N/A</v>
      </c>
      <c r="E301" s="5" t="str">
        <f ca="1">IFERROR(__xludf.DUMMYFUNCTION("VLOOKUP(A301, IMPORTRANGE(""https://docs.google.com/spreadsheets/d/1Fa25-N6f79vxX2vKdAVxmi7Dwy5hf34dnRWdXsvIvqw/edit#gid=763219425!"",""A2:K500""),4,0)"),"#N/A")</f>
        <v>#N/A</v>
      </c>
      <c r="F301" s="5" t="str">
        <f ca="1">IFERROR(__xludf.DUMMYFUNCTION("VLOOKUP(A301, IMPORTRANGE(""https://docs.google.com/spreadsheets/d/1Fa25-N6f79vxX2vKdAVxmi7Dwy5hf34dnRWdXsvIvqw/edit#gid=763219425!"",""A2:K500""),5,0)"),"#N/A")</f>
        <v>#N/A</v>
      </c>
      <c r="G301" s="5" t="str">
        <f ca="1">IFERROR(__xludf.DUMMYFUNCTION("VLOOKUP(A301, IMPORTRANGE(""https://docs.google.com/spreadsheets/d/1Fa25-N6f79vxX2vKdAVxmi7Dwy5hf34dnRWdXsvIvqw/edit#gid=763219425!"",""A2:K500""),6,0)"),"#N/A")</f>
        <v>#N/A</v>
      </c>
      <c r="H301" s="27" t="str">
        <f ca="1">IFERROR(__xludf.DUMMYFUNCTION("VLOOKUP(A301, IMPORTRANGE(""https://docs.google.com/spreadsheets/d/1Fa25-N6f79vxX2vKdAVxmi7Dwy5hf34dnRWdXsvIvqw/edit#gid=763219425!"",""A2:K500""),7,0)"),"#N/A")</f>
        <v>#N/A</v>
      </c>
      <c r="I301" s="27" t="str">
        <f ca="1">IFERROR(__xludf.DUMMYFUNCTION("VLOOKUP(A301, IMPORTRANGE(""https://docs.google.com/spreadsheets/d/1Fa25-N6f79vxX2vKdAVxmi7Dwy5hf34dnRWdXsvIvqw/edit#gid=763219425!"",""A2:K500""),8,0)"),"#N/A")</f>
        <v>#N/A</v>
      </c>
      <c r="J301" s="27" t="str">
        <f ca="1">IFERROR(__xludf.DUMMYFUNCTION("VLOOKUP(A301, IMPORTRANGE(""https://docs.google.com/spreadsheets/d/1Fa25-N6f79vxX2vKdAVxmi7Dwy5hf34dnRWdXsvIvqw/edit#gid=763219425!"",""A2:K500""),9,0)"),"#N/A")</f>
        <v>#N/A</v>
      </c>
      <c r="K301" s="27" t="str">
        <f ca="1">IFERROR(__xludf.DUMMYFUNCTION("VLOOKUP(A301, IMPORTRANGE(""https://docs.google.com/spreadsheets/d/1Fa25-N6f79vxX2vKdAVxmi7Dwy5hf34dnRWdXsvIvqw/edit#gid=763219425!"",""A2:K500""),10,0)"),"#N/A")</f>
        <v>#N/A</v>
      </c>
      <c r="L301" s="28" t="e">
        <f t="shared" ca="1" si="4"/>
        <v>#VALUE!</v>
      </c>
      <c r="M301" s="30" t="e">
        <f t="shared" ca="1" si="5"/>
        <v>#VALUE!</v>
      </c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4.25" x14ac:dyDescent="0.2">
      <c r="A302" s="25">
        <f t="shared" si="3"/>
        <v>301</v>
      </c>
      <c r="B302" s="26" t="str">
        <f ca="1">IFERROR(__xludf.DUMMYFUNCTION("VLOOKUP(A302, IMPORTRANGE(""https://docs.google.com/spreadsheets/d/1Fa25-N6f79vxX2vKdAVxmi7Dwy5hf34dnRWdXsvIvqw/edit#gid=763219425!"",""A2:K500""),3,0)"),"#N/A")</f>
        <v>#N/A</v>
      </c>
      <c r="C302" s="12" t="str">
        <f ca="1">IFERROR(__xludf.DUMMYFUNCTION("index(SPLIT(B302, "" ""), 0, 3)"),"#N/A")</f>
        <v>#N/A</v>
      </c>
      <c r="D302" s="13" t="e">
        <f ca="1">VLOOKUP(C302,Names!$C$2:$D$54,2,FALSE)</f>
        <v>#N/A</v>
      </c>
      <c r="E302" s="5" t="str">
        <f ca="1">IFERROR(__xludf.DUMMYFUNCTION("VLOOKUP(A302, IMPORTRANGE(""https://docs.google.com/spreadsheets/d/1Fa25-N6f79vxX2vKdAVxmi7Dwy5hf34dnRWdXsvIvqw/edit#gid=763219425!"",""A2:K500""),4,0)"),"#N/A")</f>
        <v>#N/A</v>
      </c>
      <c r="F302" s="5" t="str">
        <f ca="1">IFERROR(__xludf.DUMMYFUNCTION("VLOOKUP(A302, IMPORTRANGE(""https://docs.google.com/spreadsheets/d/1Fa25-N6f79vxX2vKdAVxmi7Dwy5hf34dnRWdXsvIvqw/edit#gid=763219425!"",""A2:K500""),5,0)"),"#N/A")</f>
        <v>#N/A</v>
      </c>
      <c r="G302" s="5" t="str">
        <f ca="1">IFERROR(__xludf.DUMMYFUNCTION("VLOOKUP(A302, IMPORTRANGE(""https://docs.google.com/spreadsheets/d/1Fa25-N6f79vxX2vKdAVxmi7Dwy5hf34dnRWdXsvIvqw/edit#gid=763219425!"",""A2:K500""),6,0)"),"#N/A")</f>
        <v>#N/A</v>
      </c>
      <c r="H302" s="27" t="str">
        <f ca="1">IFERROR(__xludf.DUMMYFUNCTION("VLOOKUP(A302, IMPORTRANGE(""https://docs.google.com/spreadsheets/d/1Fa25-N6f79vxX2vKdAVxmi7Dwy5hf34dnRWdXsvIvqw/edit#gid=763219425!"",""A2:K500""),7,0)"),"#N/A")</f>
        <v>#N/A</v>
      </c>
      <c r="I302" s="27" t="str">
        <f ca="1">IFERROR(__xludf.DUMMYFUNCTION("VLOOKUP(A302, IMPORTRANGE(""https://docs.google.com/spreadsheets/d/1Fa25-N6f79vxX2vKdAVxmi7Dwy5hf34dnRWdXsvIvqw/edit#gid=763219425!"",""A2:K500""),8,0)"),"#N/A")</f>
        <v>#N/A</v>
      </c>
      <c r="J302" s="27" t="str">
        <f ca="1">IFERROR(__xludf.DUMMYFUNCTION("VLOOKUP(A302, IMPORTRANGE(""https://docs.google.com/spreadsheets/d/1Fa25-N6f79vxX2vKdAVxmi7Dwy5hf34dnRWdXsvIvqw/edit#gid=763219425!"",""A2:K500""),9,0)"),"#N/A")</f>
        <v>#N/A</v>
      </c>
      <c r="K302" s="27" t="str">
        <f ca="1">IFERROR(__xludf.DUMMYFUNCTION("VLOOKUP(A302, IMPORTRANGE(""https://docs.google.com/spreadsheets/d/1Fa25-N6f79vxX2vKdAVxmi7Dwy5hf34dnRWdXsvIvqw/edit#gid=763219425!"",""A2:K500""),10,0)"),"#N/A")</f>
        <v>#N/A</v>
      </c>
      <c r="L302" s="28" t="e">
        <f t="shared" ca="1" si="4"/>
        <v>#VALUE!</v>
      </c>
      <c r="M302" s="30" t="e">
        <f t="shared" ca="1" si="5"/>
        <v>#VALUE!</v>
      </c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4.25" x14ac:dyDescent="0.2">
      <c r="A303" s="25">
        <f t="shared" si="3"/>
        <v>302</v>
      </c>
      <c r="B303" s="26" t="str">
        <f ca="1">IFERROR(__xludf.DUMMYFUNCTION("VLOOKUP(A303, IMPORTRANGE(""https://docs.google.com/spreadsheets/d/1Fa25-N6f79vxX2vKdAVxmi7Dwy5hf34dnRWdXsvIvqw/edit#gid=763219425!"",""A2:K500""),3,0)"),"#N/A")</f>
        <v>#N/A</v>
      </c>
      <c r="C303" s="12" t="str">
        <f ca="1">IFERROR(__xludf.DUMMYFUNCTION("index(SPLIT(B303, "" ""), 0, 3)"),"#N/A")</f>
        <v>#N/A</v>
      </c>
      <c r="D303" s="13" t="e">
        <f ca="1">VLOOKUP(C303,Names!$C$2:$D$54,2,FALSE)</f>
        <v>#N/A</v>
      </c>
      <c r="E303" s="5" t="str">
        <f ca="1">IFERROR(__xludf.DUMMYFUNCTION("VLOOKUP(A303, IMPORTRANGE(""https://docs.google.com/spreadsheets/d/1Fa25-N6f79vxX2vKdAVxmi7Dwy5hf34dnRWdXsvIvqw/edit#gid=763219425!"",""A2:K500""),4,0)"),"#N/A")</f>
        <v>#N/A</v>
      </c>
      <c r="F303" s="5" t="str">
        <f ca="1">IFERROR(__xludf.DUMMYFUNCTION("VLOOKUP(A303, IMPORTRANGE(""https://docs.google.com/spreadsheets/d/1Fa25-N6f79vxX2vKdAVxmi7Dwy5hf34dnRWdXsvIvqw/edit#gid=763219425!"",""A2:K500""),5,0)"),"#N/A")</f>
        <v>#N/A</v>
      </c>
      <c r="G303" s="5" t="str">
        <f ca="1">IFERROR(__xludf.DUMMYFUNCTION("VLOOKUP(A303, IMPORTRANGE(""https://docs.google.com/spreadsheets/d/1Fa25-N6f79vxX2vKdAVxmi7Dwy5hf34dnRWdXsvIvqw/edit#gid=763219425!"",""A2:K500""),6,0)"),"#N/A")</f>
        <v>#N/A</v>
      </c>
      <c r="H303" s="27" t="str">
        <f ca="1">IFERROR(__xludf.DUMMYFUNCTION("VLOOKUP(A303, IMPORTRANGE(""https://docs.google.com/spreadsheets/d/1Fa25-N6f79vxX2vKdAVxmi7Dwy5hf34dnRWdXsvIvqw/edit#gid=763219425!"",""A2:K500""),7,0)"),"#N/A")</f>
        <v>#N/A</v>
      </c>
      <c r="I303" s="27" t="str">
        <f ca="1">IFERROR(__xludf.DUMMYFUNCTION("VLOOKUP(A303, IMPORTRANGE(""https://docs.google.com/spreadsheets/d/1Fa25-N6f79vxX2vKdAVxmi7Dwy5hf34dnRWdXsvIvqw/edit#gid=763219425!"",""A2:K500""),8,0)"),"#N/A")</f>
        <v>#N/A</v>
      </c>
      <c r="J303" s="27" t="str">
        <f ca="1">IFERROR(__xludf.DUMMYFUNCTION("VLOOKUP(A303, IMPORTRANGE(""https://docs.google.com/spreadsheets/d/1Fa25-N6f79vxX2vKdAVxmi7Dwy5hf34dnRWdXsvIvqw/edit#gid=763219425!"",""A2:K500""),9,0)"),"#N/A")</f>
        <v>#N/A</v>
      </c>
      <c r="K303" s="27" t="str">
        <f ca="1">IFERROR(__xludf.DUMMYFUNCTION("VLOOKUP(A303, IMPORTRANGE(""https://docs.google.com/spreadsheets/d/1Fa25-N6f79vxX2vKdAVxmi7Dwy5hf34dnRWdXsvIvqw/edit#gid=763219425!"",""A2:K500""),10,0)"),"#N/A")</f>
        <v>#N/A</v>
      </c>
      <c r="L303" s="28" t="e">
        <f t="shared" ca="1" si="4"/>
        <v>#VALUE!</v>
      </c>
      <c r="M303" s="30" t="e">
        <f t="shared" ca="1" si="5"/>
        <v>#VALUE!</v>
      </c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4.25" x14ac:dyDescent="0.2">
      <c r="A304" s="25">
        <f t="shared" si="3"/>
        <v>303</v>
      </c>
      <c r="B304" s="26" t="str">
        <f ca="1">IFERROR(__xludf.DUMMYFUNCTION("VLOOKUP(A304, IMPORTRANGE(""https://docs.google.com/spreadsheets/d/1Fa25-N6f79vxX2vKdAVxmi7Dwy5hf34dnRWdXsvIvqw/edit#gid=763219425!"",""A2:K500""),3,0)"),"#N/A")</f>
        <v>#N/A</v>
      </c>
      <c r="C304" s="12" t="str">
        <f ca="1">IFERROR(__xludf.DUMMYFUNCTION("index(SPLIT(B304, "" ""), 0, 3)"),"#N/A")</f>
        <v>#N/A</v>
      </c>
      <c r="D304" s="13" t="e">
        <f ca="1">VLOOKUP(C304,Names!$C$2:$D$54,2,FALSE)</f>
        <v>#N/A</v>
      </c>
      <c r="E304" s="5" t="str">
        <f ca="1">IFERROR(__xludf.DUMMYFUNCTION("VLOOKUP(A304, IMPORTRANGE(""https://docs.google.com/spreadsheets/d/1Fa25-N6f79vxX2vKdAVxmi7Dwy5hf34dnRWdXsvIvqw/edit#gid=763219425!"",""A2:K500""),4,0)"),"#N/A")</f>
        <v>#N/A</v>
      </c>
      <c r="F304" s="5" t="str">
        <f ca="1">IFERROR(__xludf.DUMMYFUNCTION("VLOOKUP(A304, IMPORTRANGE(""https://docs.google.com/spreadsheets/d/1Fa25-N6f79vxX2vKdAVxmi7Dwy5hf34dnRWdXsvIvqw/edit#gid=763219425!"",""A2:K500""),5,0)"),"#N/A")</f>
        <v>#N/A</v>
      </c>
      <c r="G304" s="5" t="str">
        <f ca="1">IFERROR(__xludf.DUMMYFUNCTION("VLOOKUP(A304, IMPORTRANGE(""https://docs.google.com/spreadsheets/d/1Fa25-N6f79vxX2vKdAVxmi7Dwy5hf34dnRWdXsvIvqw/edit#gid=763219425!"",""A2:K500""),6,0)"),"#N/A")</f>
        <v>#N/A</v>
      </c>
      <c r="H304" s="27" t="str">
        <f ca="1">IFERROR(__xludf.DUMMYFUNCTION("VLOOKUP(A304, IMPORTRANGE(""https://docs.google.com/spreadsheets/d/1Fa25-N6f79vxX2vKdAVxmi7Dwy5hf34dnRWdXsvIvqw/edit#gid=763219425!"",""A2:K500""),7,0)"),"#N/A")</f>
        <v>#N/A</v>
      </c>
      <c r="I304" s="27" t="str">
        <f ca="1">IFERROR(__xludf.DUMMYFUNCTION("VLOOKUP(A304, IMPORTRANGE(""https://docs.google.com/spreadsheets/d/1Fa25-N6f79vxX2vKdAVxmi7Dwy5hf34dnRWdXsvIvqw/edit#gid=763219425!"",""A2:K500""),8,0)"),"#N/A")</f>
        <v>#N/A</v>
      </c>
      <c r="J304" s="27" t="str">
        <f ca="1">IFERROR(__xludf.DUMMYFUNCTION("VLOOKUP(A304, IMPORTRANGE(""https://docs.google.com/spreadsheets/d/1Fa25-N6f79vxX2vKdAVxmi7Dwy5hf34dnRWdXsvIvqw/edit#gid=763219425!"",""A2:K500""),9,0)"),"#N/A")</f>
        <v>#N/A</v>
      </c>
      <c r="K304" s="27" t="str">
        <f ca="1">IFERROR(__xludf.DUMMYFUNCTION("VLOOKUP(A304, IMPORTRANGE(""https://docs.google.com/spreadsheets/d/1Fa25-N6f79vxX2vKdAVxmi7Dwy5hf34dnRWdXsvIvqw/edit#gid=763219425!"",""A2:K500""),10,0)"),"#N/A")</f>
        <v>#N/A</v>
      </c>
      <c r="L304" s="28" t="e">
        <f t="shared" ca="1" si="4"/>
        <v>#VALUE!</v>
      </c>
      <c r="M304" s="30" t="e">
        <f t="shared" ca="1" si="5"/>
        <v>#VALUE!</v>
      </c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4.25" x14ac:dyDescent="0.2">
      <c r="A305" s="25">
        <f t="shared" si="3"/>
        <v>304</v>
      </c>
      <c r="B305" s="26" t="str">
        <f ca="1">IFERROR(__xludf.DUMMYFUNCTION("VLOOKUP(A305, IMPORTRANGE(""https://docs.google.com/spreadsheets/d/1Fa25-N6f79vxX2vKdAVxmi7Dwy5hf34dnRWdXsvIvqw/edit#gid=763219425!"",""A2:K500""),3,0)"),"#N/A")</f>
        <v>#N/A</v>
      </c>
      <c r="C305" s="12" t="str">
        <f ca="1">IFERROR(__xludf.DUMMYFUNCTION("index(SPLIT(B305, "" ""), 0, 3)"),"#N/A")</f>
        <v>#N/A</v>
      </c>
      <c r="D305" s="13" t="e">
        <f ca="1">VLOOKUP(C305,Names!$C$2:$D$54,2,FALSE)</f>
        <v>#N/A</v>
      </c>
      <c r="E305" s="5" t="str">
        <f ca="1">IFERROR(__xludf.DUMMYFUNCTION("VLOOKUP(A305, IMPORTRANGE(""https://docs.google.com/spreadsheets/d/1Fa25-N6f79vxX2vKdAVxmi7Dwy5hf34dnRWdXsvIvqw/edit#gid=763219425!"",""A2:K500""),4,0)"),"#N/A")</f>
        <v>#N/A</v>
      </c>
      <c r="F305" s="5" t="str">
        <f ca="1">IFERROR(__xludf.DUMMYFUNCTION("VLOOKUP(A305, IMPORTRANGE(""https://docs.google.com/spreadsheets/d/1Fa25-N6f79vxX2vKdAVxmi7Dwy5hf34dnRWdXsvIvqw/edit#gid=763219425!"",""A2:K500""),5,0)"),"#N/A")</f>
        <v>#N/A</v>
      </c>
      <c r="G305" s="5" t="str">
        <f ca="1">IFERROR(__xludf.DUMMYFUNCTION("VLOOKUP(A305, IMPORTRANGE(""https://docs.google.com/spreadsheets/d/1Fa25-N6f79vxX2vKdAVxmi7Dwy5hf34dnRWdXsvIvqw/edit#gid=763219425!"",""A2:K500""),6,0)"),"#N/A")</f>
        <v>#N/A</v>
      </c>
      <c r="H305" s="27" t="str">
        <f ca="1">IFERROR(__xludf.DUMMYFUNCTION("VLOOKUP(A305, IMPORTRANGE(""https://docs.google.com/spreadsheets/d/1Fa25-N6f79vxX2vKdAVxmi7Dwy5hf34dnRWdXsvIvqw/edit#gid=763219425!"",""A2:K500""),7,0)"),"#N/A")</f>
        <v>#N/A</v>
      </c>
      <c r="I305" s="27" t="str">
        <f ca="1">IFERROR(__xludf.DUMMYFUNCTION("VLOOKUP(A305, IMPORTRANGE(""https://docs.google.com/spreadsheets/d/1Fa25-N6f79vxX2vKdAVxmi7Dwy5hf34dnRWdXsvIvqw/edit#gid=763219425!"",""A2:K500""),8,0)"),"#N/A")</f>
        <v>#N/A</v>
      </c>
      <c r="J305" s="27" t="str">
        <f ca="1">IFERROR(__xludf.DUMMYFUNCTION("VLOOKUP(A305, IMPORTRANGE(""https://docs.google.com/spreadsheets/d/1Fa25-N6f79vxX2vKdAVxmi7Dwy5hf34dnRWdXsvIvqw/edit#gid=763219425!"",""A2:K500""),9,0)"),"#N/A")</f>
        <v>#N/A</v>
      </c>
      <c r="K305" s="27" t="str">
        <f ca="1">IFERROR(__xludf.DUMMYFUNCTION("VLOOKUP(A305, IMPORTRANGE(""https://docs.google.com/spreadsheets/d/1Fa25-N6f79vxX2vKdAVxmi7Dwy5hf34dnRWdXsvIvqw/edit#gid=763219425!"",""A2:K500""),10,0)"),"#N/A")</f>
        <v>#N/A</v>
      </c>
      <c r="L305" s="28" t="e">
        <f t="shared" ca="1" si="4"/>
        <v>#VALUE!</v>
      </c>
      <c r="M305" s="30" t="e">
        <f t="shared" ca="1" si="5"/>
        <v>#VALUE!</v>
      </c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4.25" x14ac:dyDescent="0.2">
      <c r="A306" s="25">
        <f t="shared" si="3"/>
        <v>305</v>
      </c>
      <c r="B306" s="26" t="str">
        <f ca="1">IFERROR(__xludf.DUMMYFUNCTION("VLOOKUP(A306, IMPORTRANGE(""https://docs.google.com/spreadsheets/d/1Fa25-N6f79vxX2vKdAVxmi7Dwy5hf34dnRWdXsvIvqw/edit#gid=763219425!"",""A2:K500""),3,0)"),"#N/A")</f>
        <v>#N/A</v>
      </c>
      <c r="C306" s="12" t="str">
        <f ca="1">IFERROR(__xludf.DUMMYFUNCTION("index(SPLIT(B306, "" ""), 0, 3)"),"#N/A")</f>
        <v>#N/A</v>
      </c>
      <c r="D306" s="13" t="e">
        <f ca="1">VLOOKUP(C306,Names!$C$2:$D$54,2,FALSE)</f>
        <v>#N/A</v>
      </c>
      <c r="E306" s="5" t="str">
        <f ca="1">IFERROR(__xludf.DUMMYFUNCTION("VLOOKUP(A306, IMPORTRANGE(""https://docs.google.com/spreadsheets/d/1Fa25-N6f79vxX2vKdAVxmi7Dwy5hf34dnRWdXsvIvqw/edit#gid=763219425!"",""A2:K500""),4,0)"),"#N/A")</f>
        <v>#N/A</v>
      </c>
      <c r="F306" s="5" t="str">
        <f ca="1">IFERROR(__xludf.DUMMYFUNCTION("VLOOKUP(A306, IMPORTRANGE(""https://docs.google.com/spreadsheets/d/1Fa25-N6f79vxX2vKdAVxmi7Dwy5hf34dnRWdXsvIvqw/edit#gid=763219425!"",""A2:K500""),5,0)"),"#N/A")</f>
        <v>#N/A</v>
      </c>
      <c r="G306" s="5" t="str">
        <f ca="1">IFERROR(__xludf.DUMMYFUNCTION("VLOOKUP(A306, IMPORTRANGE(""https://docs.google.com/spreadsheets/d/1Fa25-N6f79vxX2vKdAVxmi7Dwy5hf34dnRWdXsvIvqw/edit#gid=763219425!"",""A2:K500""),6,0)"),"#N/A")</f>
        <v>#N/A</v>
      </c>
      <c r="H306" s="27" t="str">
        <f ca="1">IFERROR(__xludf.DUMMYFUNCTION("VLOOKUP(A306, IMPORTRANGE(""https://docs.google.com/spreadsheets/d/1Fa25-N6f79vxX2vKdAVxmi7Dwy5hf34dnRWdXsvIvqw/edit#gid=763219425!"",""A2:K500""),7,0)"),"#N/A")</f>
        <v>#N/A</v>
      </c>
      <c r="I306" s="27" t="str">
        <f ca="1">IFERROR(__xludf.DUMMYFUNCTION("VLOOKUP(A306, IMPORTRANGE(""https://docs.google.com/spreadsheets/d/1Fa25-N6f79vxX2vKdAVxmi7Dwy5hf34dnRWdXsvIvqw/edit#gid=763219425!"",""A2:K500""),8,0)"),"#N/A")</f>
        <v>#N/A</v>
      </c>
      <c r="J306" s="27" t="str">
        <f ca="1">IFERROR(__xludf.DUMMYFUNCTION("VLOOKUP(A306, IMPORTRANGE(""https://docs.google.com/spreadsheets/d/1Fa25-N6f79vxX2vKdAVxmi7Dwy5hf34dnRWdXsvIvqw/edit#gid=763219425!"",""A2:K500""),9,0)"),"#N/A")</f>
        <v>#N/A</v>
      </c>
      <c r="K306" s="27" t="str">
        <f ca="1">IFERROR(__xludf.DUMMYFUNCTION("VLOOKUP(A306, IMPORTRANGE(""https://docs.google.com/spreadsheets/d/1Fa25-N6f79vxX2vKdAVxmi7Dwy5hf34dnRWdXsvIvqw/edit#gid=763219425!"",""A2:K500""),10,0)"),"#N/A")</f>
        <v>#N/A</v>
      </c>
      <c r="L306" s="28" t="e">
        <f t="shared" ca="1" si="4"/>
        <v>#VALUE!</v>
      </c>
      <c r="M306" s="30" t="e">
        <f t="shared" ca="1" si="5"/>
        <v>#VALUE!</v>
      </c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4.25" x14ac:dyDescent="0.2">
      <c r="A307" s="25">
        <f t="shared" si="3"/>
        <v>306</v>
      </c>
      <c r="B307" s="26" t="str">
        <f ca="1">IFERROR(__xludf.DUMMYFUNCTION("VLOOKUP(A307, IMPORTRANGE(""https://docs.google.com/spreadsheets/d/1Fa25-N6f79vxX2vKdAVxmi7Dwy5hf34dnRWdXsvIvqw/edit#gid=763219425!"",""A2:K500""),3,0)"),"#N/A")</f>
        <v>#N/A</v>
      </c>
      <c r="C307" s="12" t="str">
        <f ca="1">IFERROR(__xludf.DUMMYFUNCTION("index(SPLIT(B307, "" ""), 0, 3)"),"#N/A")</f>
        <v>#N/A</v>
      </c>
      <c r="D307" s="13" t="e">
        <f ca="1">VLOOKUP(C307,Names!$C$2:$D$54,2,FALSE)</f>
        <v>#N/A</v>
      </c>
      <c r="E307" s="5" t="str">
        <f ca="1">IFERROR(__xludf.DUMMYFUNCTION("VLOOKUP(A307, IMPORTRANGE(""https://docs.google.com/spreadsheets/d/1Fa25-N6f79vxX2vKdAVxmi7Dwy5hf34dnRWdXsvIvqw/edit#gid=763219425!"",""A2:K500""),4,0)"),"#N/A")</f>
        <v>#N/A</v>
      </c>
      <c r="F307" s="5" t="str">
        <f ca="1">IFERROR(__xludf.DUMMYFUNCTION("VLOOKUP(A307, IMPORTRANGE(""https://docs.google.com/spreadsheets/d/1Fa25-N6f79vxX2vKdAVxmi7Dwy5hf34dnRWdXsvIvqw/edit#gid=763219425!"",""A2:K500""),5,0)"),"#N/A")</f>
        <v>#N/A</v>
      </c>
      <c r="G307" s="5" t="str">
        <f ca="1">IFERROR(__xludf.DUMMYFUNCTION("VLOOKUP(A307, IMPORTRANGE(""https://docs.google.com/spreadsheets/d/1Fa25-N6f79vxX2vKdAVxmi7Dwy5hf34dnRWdXsvIvqw/edit#gid=763219425!"",""A2:K500""),6,0)"),"#N/A")</f>
        <v>#N/A</v>
      </c>
      <c r="H307" s="27" t="str">
        <f ca="1">IFERROR(__xludf.DUMMYFUNCTION("VLOOKUP(A307, IMPORTRANGE(""https://docs.google.com/spreadsheets/d/1Fa25-N6f79vxX2vKdAVxmi7Dwy5hf34dnRWdXsvIvqw/edit#gid=763219425!"",""A2:K500""),7,0)"),"#N/A")</f>
        <v>#N/A</v>
      </c>
      <c r="I307" s="27" t="str">
        <f ca="1">IFERROR(__xludf.DUMMYFUNCTION("VLOOKUP(A307, IMPORTRANGE(""https://docs.google.com/spreadsheets/d/1Fa25-N6f79vxX2vKdAVxmi7Dwy5hf34dnRWdXsvIvqw/edit#gid=763219425!"",""A2:K500""),8,0)"),"#N/A")</f>
        <v>#N/A</v>
      </c>
      <c r="J307" s="27" t="str">
        <f ca="1">IFERROR(__xludf.DUMMYFUNCTION("VLOOKUP(A307, IMPORTRANGE(""https://docs.google.com/spreadsheets/d/1Fa25-N6f79vxX2vKdAVxmi7Dwy5hf34dnRWdXsvIvqw/edit#gid=763219425!"",""A2:K500""),9,0)"),"#N/A")</f>
        <v>#N/A</v>
      </c>
      <c r="K307" s="27" t="str">
        <f ca="1">IFERROR(__xludf.DUMMYFUNCTION("VLOOKUP(A307, IMPORTRANGE(""https://docs.google.com/spreadsheets/d/1Fa25-N6f79vxX2vKdAVxmi7Dwy5hf34dnRWdXsvIvqw/edit#gid=763219425!"",""A2:K500""),10,0)"),"#N/A")</f>
        <v>#N/A</v>
      </c>
      <c r="L307" s="28" t="e">
        <f t="shared" ca="1" si="4"/>
        <v>#VALUE!</v>
      </c>
      <c r="M307" s="30" t="e">
        <f t="shared" ca="1" si="5"/>
        <v>#VALUE!</v>
      </c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4.25" x14ac:dyDescent="0.2">
      <c r="A308" s="25">
        <f t="shared" si="3"/>
        <v>307</v>
      </c>
      <c r="B308" s="26" t="str">
        <f ca="1">IFERROR(__xludf.DUMMYFUNCTION("VLOOKUP(A308, IMPORTRANGE(""https://docs.google.com/spreadsheets/d/1Fa25-N6f79vxX2vKdAVxmi7Dwy5hf34dnRWdXsvIvqw/edit#gid=763219425!"",""A2:K500""),3,0)"),"#N/A")</f>
        <v>#N/A</v>
      </c>
      <c r="C308" s="12" t="str">
        <f ca="1">IFERROR(__xludf.DUMMYFUNCTION("index(SPLIT(B308, "" ""), 0, 3)"),"#N/A")</f>
        <v>#N/A</v>
      </c>
      <c r="D308" s="13" t="e">
        <f ca="1">VLOOKUP(C308,Names!$C$2:$D$54,2,FALSE)</f>
        <v>#N/A</v>
      </c>
      <c r="E308" s="5" t="str">
        <f ca="1">IFERROR(__xludf.DUMMYFUNCTION("VLOOKUP(A308, IMPORTRANGE(""https://docs.google.com/spreadsheets/d/1Fa25-N6f79vxX2vKdAVxmi7Dwy5hf34dnRWdXsvIvqw/edit#gid=763219425!"",""A2:K500""),4,0)"),"#N/A")</f>
        <v>#N/A</v>
      </c>
      <c r="F308" s="5" t="str">
        <f ca="1">IFERROR(__xludf.DUMMYFUNCTION("VLOOKUP(A308, IMPORTRANGE(""https://docs.google.com/spreadsheets/d/1Fa25-N6f79vxX2vKdAVxmi7Dwy5hf34dnRWdXsvIvqw/edit#gid=763219425!"",""A2:K500""),5,0)"),"#N/A")</f>
        <v>#N/A</v>
      </c>
      <c r="G308" s="5" t="str">
        <f ca="1">IFERROR(__xludf.DUMMYFUNCTION("VLOOKUP(A308, IMPORTRANGE(""https://docs.google.com/spreadsheets/d/1Fa25-N6f79vxX2vKdAVxmi7Dwy5hf34dnRWdXsvIvqw/edit#gid=763219425!"",""A2:K500""),6,0)"),"#N/A")</f>
        <v>#N/A</v>
      </c>
      <c r="H308" s="27" t="str">
        <f ca="1">IFERROR(__xludf.DUMMYFUNCTION("VLOOKUP(A308, IMPORTRANGE(""https://docs.google.com/spreadsheets/d/1Fa25-N6f79vxX2vKdAVxmi7Dwy5hf34dnRWdXsvIvqw/edit#gid=763219425!"",""A2:K500""),7,0)"),"#N/A")</f>
        <v>#N/A</v>
      </c>
      <c r="I308" s="27" t="str">
        <f ca="1">IFERROR(__xludf.DUMMYFUNCTION("VLOOKUP(A308, IMPORTRANGE(""https://docs.google.com/spreadsheets/d/1Fa25-N6f79vxX2vKdAVxmi7Dwy5hf34dnRWdXsvIvqw/edit#gid=763219425!"",""A2:K500""),8,0)"),"#N/A")</f>
        <v>#N/A</v>
      </c>
      <c r="J308" s="27" t="str">
        <f ca="1">IFERROR(__xludf.DUMMYFUNCTION("VLOOKUP(A308, IMPORTRANGE(""https://docs.google.com/spreadsheets/d/1Fa25-N6f79vxX2vKdAVxmi7Dwy5hf34dnRWdXsvIvqw/edit#gid=763219425!"",""A2:K500""),9,0)"),"#N/A")</f>
        <v>#N/A</v>
      </c>
      <c r="K308" s="27" t="str">
        <f ca="1">IFERROR(__xludf.DUMMYFUNCTION("VLOOKUP(A308, IMPORTRANGE(""https://docs.google.com/spreadsheets/d/1Fa25-N6f79vxX2vKdAVxmi7Dwy5hf34dnRWdXsvIvqw/edit#gid=763219425!"",""A2:K500""),10,0)"),"#N/A")</f>
        <v>#N/A</v>
      </c>
      <c r="L308" s="28" t="e">
        <f t="shared" ca="1" si="4"/>
        <v>#VALUE!</v>
      </c>
      <c r="M308" s="30" t="e">
        <f t="shared" ca="1" si="5"/>
        <v>#VALUE!</v>
      </c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4.25" x14ac:dyDescent="0.2">
      <c r="A309" s="25">
        <f t="shared" si="3"/>
        <v>308</v>
      </c>
      <c r="B309" s="26" t="str">
        <f ca="1">IFERROR(__xludf.DUMMYFUNCTION("VLOOKUP(A309, IMPORTRANGE(""https://docs.google.com/spreadsheets/d/1Fa25-N6f79vxX2vKdAVxmi7Dwy5hf34dnRWdXsvIvqw/edit#gid=763219425!"",""A2:K500""),3,0)"),"#N/A")</f>
        <v>#N/A</v>
      </c>
      <c r="C309" s="12" t="str">
        <f ca="1">IFERROR(__xludf.DUMMYFUNCTION("index(SPLIT(B309, "" ""), 0, 3)"),"#N/A")</f>
        <v>#N/A</v>
      </c>
      <c r="D309" s="13" t="e">
        <f ca="1">VLOOKUP(C309,Names!$C$2:$D$54,2,FALSE)</f>
        <v>#N/A</v>
      </c>
      <c r="E309" s="5" t="str">
        <f ca="1">IFERROR(__xludf.DUMMYFUNCTION("VLOOKUP(A309, IMPORTRANGE(""https://docs.google.com/spreadsheets/d/1Fa25-N6f79vxX2vKdAVxmi7Dwy5hf34dnRWdXsvIvqw/edit#gid=763219425!"",""A2:K500""),4,0)"),"#N/A")</f>
        <v>#N/A</v>
      </c>
      <c r="F309" s="5" t="str">
        <f ca="1">IFERROR(__xludf.DUMMYFUNCTION("VLOOKUP(A309, IMPORTRANGE(""https://docs.google.com/spreadsheets/d/1Fa25-N6f79vxX2vKdAVxmi7Dwy5hf34dnRWdXsvIvqw/edit#gid=763219425!"",""A2:K500""),5,0)"),"#N/A")</f>
        <v>#N/A</v>
      </c>
      <c r="G309" s="5" t="str">
        <f ca="1">IFERROR(__xludf.DUMMYFUNCTION("VLOOKUP(A309, IMPORTRANGE(""https://docs.google.com/spreadsheets/d/1Fa25-N6f79vxX2vKdAVxmi7Dwy5hf34dnRWdXsvIvqw/edit#gid=763219425!"",""A2:K500""),6,0)"),"#N/A")</f>
        <v>#N/A</v>
      </c>
      <c r="H309" s="27" t="str">
        <f ca="1">IFERROR(__xludf.DUMMYFUNCTION("VLOOKUP(A309, IMPORTRANGE(""https://docs.google.com/spreadsheets/d/1Fa25-N6f79vxX2vKdAVxmi7Dwy5hf34dnRWdXsvIvqw/edit#gid=763219425!"",""A2:K500""),7,0)"),"#N/A")</f>
        <v>#N/A</v>
      </c>
      <c r="I309" s="27" t="str">
        <f ca="1">IFERROR(__xludf.DUMMYFUNCTION("VLOOKUP(A309, IMPORTRANGE(""https://docs.google.com/spreadsheets/d/1Fa25-N6f79vxX2vKdAVxmi7Dwy5hf34dnRWdXsvIvqw/edit#gid=763219425!"",""A2:K500""),8,0)"),"#N/A")</f>
        <v>#N/A</v>
      </c>
      <c r="J309" s="27" t="str">
        <f ca="1">IFERROR(__xludf.DUMMYFUNCTION("VLOOKUP(A309, IMPORTRANGE(""https://docs.google.com/spreadsheets/d/1Fa25-N6f79vxX2vKdAVxmi7Dwy5hf34dnRWdXsvIvqw/edit#gid=763219425!"",""A2:K500""),9,0)"),"#N/A")</f>
        <v>#N/A</v>
      </c>
      <c r="K309" s="27" t="str">
        <f ca="1">IFERROR(__xludf.DUMMYFUNCTION("VLOOKUP(A309, IMPORTRANGE(""https://docs.google.com/spreadsheets/d/1Fa25-N6f79vxX2vKdAVxmi7Dwy5hf34dnRWdXsvIvqw/edit#gid=763219425!"",""A2:K500""),10,0)"),"#N/A")</f>
        <v>#N/A</v>
      </c>
      <c r="L309" s="28" t="e">
        <f t="shared" ca="1" si="4"/>
        <v>#VALUE!</v>
      </c>
      <c r="M309" s="30" t="e">
        <f t="shared" ca="1" si="5"/>
        <v>#VALUE!</v>
      </c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4.25" x14ac:dyDescent="0.2">
      <c r="A310" s="25">
        <f t="shared" si="3"/>
        <v>309</v>
      </c>
      <c r="B310" s="26" t="str">
        <f ca="1">IFERROR(__xludf.DUMMYFUNCTION("VLOOKUP(A310, IMPORTRANGE(""https://docs.google.com/spreadsheets/d/1Fa25-N6f79vxX2vKdAVxmi7Dwy5hf34dnRWdXsvIvqw/edit#gid=763219425!"",""A2:K500""),3,0)"),"#N/A")</f>
        <v>#N/A</v>
      </c>
      <c r="C310" s="12" t="str">
        <f ca="1">IFERROR(__xludf.DUMMYFUNCTION("index(SPLIT(B310, "" ""), 0, 3)"),"#N/A")</f>
        <v>#N/A</v>
      </c>
      <c r="D310" s="13" t="e">
        <f ca="1">VLOOKUP(C310,Names!$C$2:$D$54,2,FALSE)</f>
        <v>#N/A</v>
      </c>
      <c r="E310" s="5" t="str">
        <f ca="1">IFERROR(__xludf.DUMMYFUNCTION("VLOOKUP(A310, IMPORTRANGE(""https://docs.google.com/spreadsheets/d/1Fa25-N6f79vxX2vKdAVxmi7Dwy5hf34dnRWdXsvIvqw/edit#gid=763219425!"",""A2:K500""),4,0)"),"#N/A")</f>
        <v>#N/A</v>
      </c>
      <c r="F310" s="5" t="str">
        <f ca="1">IFERROR(__xludf.DUMMYFUNCTION("VLOOKUP(A310, IMPORTRANGE(""https://docs.google.com/spreadsheets/d/1Fa25-N6f79vxX2vKdAVxmi7Dwy5hf34dnRWdXsvIvqw/edit#gid=763219425!"",""A2:K500""),5,0)"),"#N/A")</f>
        <v>#N/A</v>
      </c>
      <c r="G310" s="5" t="str">
        <f ca="1">IFERROR(__xludf.DUMMYFUNCTION("VLOOKUP(A310, IMPORTRANGE(""https://docs.google.com/spreadsheets/d/1Fa25-N6f79vxX2vKdAVxmi7Dwy5hf34dnRWdXsvIvqw/edit#gid=763219425!"",""A2:K500""),6,0)"),"#N/A")</f>
        <v>#N/A</v>
      </c>
      <c r="H310" s="27" t="str">
        <f ca="1">IFERROR(__xludf.DUMMYFUNCTION("VLOOKUP(A310, IMPORTRANGE(""https://docs.google.com/spreadsheets/d/1Fa25-N6f79vxX2vKdAVxmi7Dwy5hf34dnRWdXsvIvqw/edit#gid=763219425!"",""A2:K500""),7,0)"),"#N/A")</f>
        <v>#N/A</v>
      </c>
      <c r="I310" s="27" t="str">
        <f ca="1">IFERROR(__xludf.DUMMYFUNCTION("VLOOKUP(A310, IMPORTRANGE(""https://docs.google.com/spreadsheets/d/1Fa25-N6f79vxX2vKdAVxmi7Dwy5hf34dnRWdXsvIvqw/edit#gid=763219425!"",""A2:K500""),8,0)"),"#N/A")</f>
        <v>#N/A</v>
      </c>
      <c r="J310" s="27" t="str">
        <f ca="1">IFERROR(__xludf.DUMMYFUNCTION("VLOOKUP(A310, IMPORTRANGE(""https://docs.google.com/spreadsheets/d/1Fa25-N6f79vxX2vKdAVxmi7Dwy5hf34dnRWdXsvIvqw/edit#gid=763219425!"",""A2:K500""),9,0)"),"#N/A")</f>
        <v>#N/A</v>
      </c>
      <c r="K310" s="27" t="str">
        <f ca="1">IFERROR(__xludf.DUMMYFUNCTION("VLOOKUP(A310, IMPORTRANGE(""https://docs.google.com/spreadsheets/d/1Fa25-N6f79vxX2vKdAVxmi7Dwy5hf34dnRWdXsvIvqw/edit#gid=763219425!"",""A2:K500""),10,0)"),"#N/A")</f>
        <v>#N/A</v>
      </c>
      <c r="L310" s="28" t="e">
        <f t="shared" ca="1" si="4"/>
        <v>#VALUE!</v>
      </c>
      <c r="M310" s="30" t="e">
        <f t="shared" ca="1" si="5"/>
        <v>#VALUE!</v>
      </c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4.25" x14ac:dyDescent="0.2">
      <c r="A311" s="25">
        <f t="shared" si="3"/>
        <v>310</v>
      </c>
      <c r="B311" s="26" t="str">
        <f ca="1">IFERROR(__xludf.DUMMYFUNCTION("VLOOKUP(A311, IMPORTRANGE(""https://docs.google.com/spreadsheets/d/1Fa25-N6f79vxX2vKdAVxmi7Dwy5hf34dnRWdXsvIvqw/edit#gid=763219425!"",""A2:K500""),3,0)"),"#N/A")</f>
        <v>#N/A</v>
      </c>
      <c r="C311" s="12" t="str">
        <f ca="1">IFERROR(__xludf.DUMMYFUNCTION("index(SPLIT(B311, "" ""), 0, 3)"),"#N/A")</f>
        <v>#N/A</v>
      </c>
      <c r="D311" s="13" t="e">
        <f ca="1">VLOOKUP(C311,Names!$C$2:$D$54,2,FALSE)</f>
        <v>#N/A</v>
      </c>
      <c r="E311" s="5" t="str">
        <f ca="1">IFERROR(__xludf.DUMMYFUNCTION("VLOOKUP(A311, IMPORTRANGE(""https://docs.google.com/spreadsheets/d/1Fa25-N6f79vxX2vKdAVxmi7Dwy5hf34dnRWdXsvIvqw/edit#gid=763219425!"",""A2:K500""),4,0)"),"#N/A")</f>
        <v>#N/A</v>
      </c>
      <c r="F311" s="5" t="str">
        <f ca="1">IFERROR(__xludf.DUMMYFUNCTION("VLOOKUP(A311, IMPORTRANGE(""https://docs.google.com/spreadsheets/d/1Fa25-N6f79vxX2vKdAVxmi7Dwy5hf34dnRWdXsvIvqw/edit#gid=763219425!"",""A2:K500""),5,0)"),"#N/A")</f>
        <v>#N/A</v>
      </c>
      <c r="G311" s="5" t="str">
        <f ca="1">IFERROR(__xludf.DUMMYFUNCTION("VLOOKUP(A311, IMPORTRANGE(""https://docs.google.com/spreadsheets/d/1Fa25-N6f79vxX2vKdAVxmi7Dwy5hf34dnRWdXsvIvqw/edit#gid=763219425!"",""A2:K500""),6,0)"),"#N/A")</f>
        <v>#N/A</v>
      </c>
      <c r="H311" s="27" t="str">
        <f ca="1">IFERROR(__xludf.DUMMYFUNCTION("VLOOKUP(A311, IMPORTRANGE(""https://docs.google.com/spreadsheets/d/1Fa25-N6f79vxX2vKdAVxmi7Dwy5hf34dnRWdXsvIvqw/edit#gid=763219425!"",""A2:K500""),7,0)"),"#N/A")</f>
        <v>#N/A</v>
      </c>
      <c r="I311" s="27" t="str">
        <f ca="1">IFERROR(__xludf.DUMMYFUNCTION("VLOOKUP(A311, IMPORTRANGE(""https://docs.google.com/spreadsheets/d/1Fa25-N6f79vxX2vKdAVxmi7Dwy5hf34dnRWdXsvIvqw/edit#gid=763219425!"",""A2:K500""),8,0)"),"#N/A")</f>
        <v>#N/A</v>
      </c>
      <c r="J311" s="27" t="str">
        <f ca="1">IFERROR(__xludf.DUMMYFUNCTION("VLOOKUP(A311, IMPORTRANGE(""https://docs.google.com/spreadsheets/d/1Fa25-N6f79vxX2vKdAVxmi7Dwy5hf34dnRWdXsvIvqw/edit#gid=763219425!"",""A2:K500""),9,0)"),"#N/A")</f>
        <v>#N/A</v>
      </c>
      <c r="K311" s="27" t="str">
        <f ca="1">IFERROR(__xludf.DUMMYFUNCTION("VLOOKUP(A311, IMPORTRANGE(""https://docs.google.com/spreadsheets/d/1Fa25-N6f79vxX2vKdAVxmi7Dwy5hf34dnRWdXsvIvqw/edit#gid=763219425!"",""A2:K500""),10,0)"),"#N/A")</f>
        <v>#N/A</v>
      </c>
      <c r="L311" s="28" t="e">
        <f t="shared" ca="1" si="4"/>
        <v>#VALUE!</v>
      </c>
      <c r="M311" s="30" t="e">
        <f t="shared" ca="1" si="5"/>
        <v>#VALUE!</v>
      </c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4.25" x14ac:dyDescent="0.2">
      <c r="A312" s="25">
        <f t="shared" si="3"/>
        <v>311</v>
      </c>
      <c r="B312" s="26" t="str">
        <f ca="1">IFERROR(__xludf.DUMMYFUNCTION("VLOOKUP(A312, IMPORTRANGE(""https://docs.google.com/spreadsheets/d/1Fa25-N6f79vxX2vKdAVxmi7Dwy5hf34dnRWdXsvIvqw/edit#gid=763219425!"",""A2:K500""),3,0)"),"#N/A")</f>
        <v>#N/A</v>
      </c>
      <c r="C312" s="12" t="str">
        <f ca="1">IFERROR(__xludf.DUMMYFUNCTION("index(SPLIT(B312, "" ""), 0, 3)"),"#N/A")</f>
        <v>#N/A</v>
      </c>
      <c r="D312" s="13" t="e">
        <f ca="1">VLOOKUP(C312,Names!$C$2:$D$54,2,FALSE)</f>
        <v>#N/A</v>
      </c>
      <c r="E312" s="5" t="str">
        <f ca="1">IFERROR(__xludf.DUMMYFUNCTION("VLOOKUP(A312, IMPORTRANGE(""https://docs.google.com/spreadsheets/d/1Fa25-N6f79vxX2vKdAVxmi7Dwy5hf34dnRWdXsvIvqw/edit#gid=763219425!"",""A2:K500""),4,0)"),"#N/A")</f>
        <v>#N/A</v>
      </c>
      <c r="F312" s="5" t="str">
        <f ca="1">IFERROR(__xludf.DUMMYFUNCTION("VLOOKUP(A312, IMPORTRANGE(""https://docs.google.com/spreadsheets/d/1Fa25-N6f79vxX2vKdAVxmi7Dwy5hf34dnRWdXsvIvqw/edit#gid=763219425!"",""A2:K500""),5,0)"),"#N/A")</f>
        <v>#N/A</v>
      </c>
      <c r="G312" s="5" t="str">
        <f ca="1">IFERROR(__xludf.DUMMYFUNCTION("VLOOKUP(A312, IMPORTRANGE(""https://docs.google.com/spreadsheets/d/1Fa25-N6f79vxX2vKdAVxmi7Dwy5hf34dnRWdXsvIvqw/edit#gid=763219425!"",""A2:K500""),6,0)"),"#N/A")</f>
        <v>#N/A</v>
      </c>
      <c r="H312" s="27" t="str">
        <f ca="1">IFERROR(__xludf.DUMMYFUNCTION("VLOOKUP(A312, IMPORTRANGE(""https://docs.google.com/spreadsheets/d/1Fa25-N6f79vxX2vKdAVxmi7Dwy5hf34dnRWdXsvIvqw/edit#gid=763219425!"",""A2:K500""),7,0)"),"#N/A")</f>
        <v>#N/A</v>
      </c>
      <c r="I312" s="27" t="str">
        <f ca="1">IFERROR(__xludf.DUMMYFUNCTION("VLOOKUP(A312, IMPORTRANGE(""https://docs.google.com/spreadsheets/d/1Fa25-N6f79vxX2vKdAVxmi7Dwy5hf34dnRWdXsvIvqw/edit#gid=763219425!"",""A2:K500""),8,0)"),"#N/A")</f>
        <v>#N/A</v>
      </c>
      <c r="J312" s="27" t="str">
        <f ca="1">IFERROR(__xludf.DUMMYFUNCTION("VLOOKUP(A312, IMPORTRANGE(""https://docs.google.com/spreadsheets/d/1Fa25-N6f79vxX2vKdAVxmi7Dwy5hf34dnRWdXsvIvqw/edit#gid=763219425!"",""A2:K500""),9,0)"),"#N/A")</f>
        <v>#N/A</v>
      </c>
      <c r="K312" s="27" t="str">
        <f ca="1">IFERROR(__xludf.DUMMYFUNCTION("VLOOKUP(A312, IMPORTRANGE(""https://docs.google.com/spreadsheets/d/1Fa25-N6f79vxX2vKdAVxmi7Dwy5hf34dnRWdXsvIvqw/edit#gid=763219425!"",""A2:K500""),10,0)"),"#N/A")</f>
        <v>#N/A</v>
      </c>
      <c r="L312" s="28" t="e">
        <f t="shared" ca="1" si="4"/>
        <v>#VALUE!</v>
      </c>
      <c r="M312" s="30" t="e">
        <f t="shared" ca="1" si="5"/>
        <v>#VALUE!</v>
      </c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4.25" x14ac:dyDescent="0.2">
      <c r="A313" s="25">
        <f t="shared" si="3"/>
        <v>312</v>
      </c>
      <c r="B313" s="26" t="str">
        <f ca="1">IFERROR(__xludf.DUMMYFUNCTION("VLOOKUP(A313, IMPORTRANGE(""https://docs.google.com/spreadsheets/d/1Fa25-N6f79vxX2vKdAVxmi7Dwy5hf34dnRWdXsvIvqw/edit#gid=763219425!"",""A2:K500""),3,0)"),"#N/A")</f>
        <v>#N/A</v>
      </c>
      <c r="C313" s="12" t="str">
        <f ca="1">IFERROR(__xludf.DUMMYFUNCTION("index(SPLIT(B313, "" ""), 0, 3)"),"#N/A")</f>
        <v>#N/A</v>
      </c>
      <c r="D313" s="13" t="e">
        <f ca="1">VLOOKUP(C313,Names!$C$2:$D$54,2,FALSE)</f>
        <v>#N/A</v>
      </c>
      <c r="E313" s="5" t="str">
        <f ca="1">IFERROR(__xludf.DUMMYFUNCTION("VLOOKUP(A313, IMPORTRANGE(""https://docs.google.com/spreadsheets/d/1Fa25-N6f79vxX2vKdAVxmi7Dwy5hf34dnRWdXsvIvqw/edit#gid=763219425!"",""A2:K500""),4,0)"),"#N/A")</f>
        <v>#N/A</v>
      </c>
      <c r="F313" s="5" t="str">
        <f ca="1">IFERROR(__xludf.DUMMYFUNCTION("VLOOKUP(A313, IMPORTRANGE(""https://docs.google.com/spreadsheets/d/1Fa25-N6f79vxX2vKdAVxmi7Dwy5hf34dnRWdXsvIvqw/edit#gid=763219425!"",""A2:K500""),5,0)"),"#N/A")</f>
        <v>#N/A</v>
      </c>
      <c r="G313" s="5" t="str">
        <f ca="1">IFERROR(__xludf.DUMMYFUNCTION("VLOOKUP(A313, IMPORTRANGE(""https://docs.google.com/spreadsheets/d/1Fa25-N6f79vxX2vKdAVxmi7Dwy5hf34dnRWdXsvIvqw/edit#gid=763219425!"",""A2:K500""),6,0)"),"#N/A")</f>
        <v>#N/A</v>
      </c>
      <c r="H313" s="27" t="str">
        <f ca="1">IFERROR(__xludf.DUMMYFUNCTION("VLOOKUP(A313, IMPORTRANGE(""https://docs.google.com/spreadsheets/d/1Fa25-N6f79vxX2vKdAVxmi7Dwy5hf34dnRWdXsvIvqw/edit#gid=763219425!"",""A2:K500""),7,0)"),"#N/A")</f>
        <v>#N/A</v>
      </c>
      <c r="I313" s="27" t="str">
        <f ca="1">IFERROR(__xludf.DUMMYFUNCTION("VLOOKUP(A313, IMPORTRANGE(""https://docs.google.com/spreadsheets/d/1Fa25-N6f79vxX2vKdAVxmi7Dwy5hf34dnRWdXsvIvqw/edit#gid=763219425!"",""A2:K500""),8,0)"),"#N/A")</f>
        <v>#N/A</v>
      </c>
      <c r="J313" s="27" t="str">
        <f ca="1">IFERROR(__xludf.DUMMYFUNCTION("VLOOKUP(A313, IMPORTRANGE(""https://docs.google.com/spreadsheets/d/1Fa25-N6f79vxX2vKdAVxmi7Dwy5hf34dnRWdXsvIvqw/edit#gid=763219425!"",""A2:K500""),9,0)"),"#N/A")</f>
        <v>#N/A</v>
      </c>
      <c r="K313" s="27" t="str">
        <f ca="1">IFERROR(__xludf.DUMMYFUNCTION("VLOOKUP(A313, IMPORTRANGE(""https://docs.google.com/spreadsheets/d/1Fa25-N6f79vxX2vKdAVxmi7Dwy5hf34dnRWdXsvIvqw/edit#gid=763219425!"",""A2:K500""),10,0)"),"#N/A")</f>
        <v>#N/A</v>
      </c>
      <c r="L313" s="28" t="e">
        <f t="shared" ca="1" si="4"/>
        <v>#VALUE!</v>
      </c>
      <c r="M313" s="30" t="e">
        <f t="shared" ca="1" si="5"/>
        <v>#VALUE!</v>
      </c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4.25" x14ac:dyDescent="0.2">
      <c r="A314" s="25">
        <f t="shared" si="3"/>
        <v>313</v>
      </c>
      <c r="B314" s="26" t="str">
        <f ca="1">IFERROR(__xludf.DUMMYFUNCTION("VLOOKUP(A314, IMPORTRANGE(""https://docs.google.com/spreadsheets/d/1Fa25-N6f79vxX2vKdAVxmi7Dwy5hf34dnRWdXsvIvqw/edit#gid=763219425!"",""A2:K500""),3,0)"),"#N/A")</f>
        <v>#N/A</v>
      </c>
      <c r="C314" s="12" t="str">
        <f ca="1">IFERROR(__xludf.DUMMYFUNCTION("index(SPLIT(B314, "" ""), 0, 3)"),"#N/A")</f>
        <v>#N/A</v>
      </c>
      <c r="D314" s="13" t="e">
        <f ca="1">VLOOKUP(C314,Names!$C$2:$D$54,2,FALSE)</f>
        <v>#N/A</v>
      </c>
      <c r="E314" s="5" t="str">
        <f ca="1">IFERROR(__xludf.DUMMYFUNCTION("VLOOKUP(A314, IMPORTRANGE(""https://docs.google.com/spreadsheets/d/1Fa25-N6f79vxX2vKdAVxmi7Dwy5hf34dnRWdXsvIvqw/edit#gid=763219425!"",""A2:K500""),4,0)"),"#N/A")</f>
        <v>#N/A</v>
      </c>
      <c r="F314" s="5" t="str">
        <f ca="1">IFERROR(__xludf.DUMMYFUNCTION("VLOOKUP(A314, IMPORTRANGE(""https://docs.google.com/spreadsheets/d/1Fa25-N6f79vxX2vKdAVxmi7Dwy5hf34dnRWdXsvIvqw/edit#gid=763219425!"",""A2:K500""),5,0)"),"#N/A")</f>
        <v>#N/A</v>
      </c>
      <c r="G314" s="5" t="str">
        <f ca="1">IFERROR(__xludf.DUMMYFUNCTION("VLOOKUP(A314, IMPORTRANGE(""https://docs.google.com/spreadsheets/d/1Fa25-N6f79vxX2vKdAVxmi7Dwy5hf34dnRWdXsvIvqw/edit#gid=763219425!"",""A2:K500""),6,0)"),"#N/A")</f>
        <v>#N/A</v>
      </c>
      <c r="H314" s="27" t="str">
        <f ca="1">IFERROR(__xludf.DUMMYFUNCTION("VLOOKUP(A314, IMPORTRANGE(""https://docs.google.com/spreadsheets/d/1Fa25-N6f79vxX2vKdAVxmi7Dwy5hf34dnRWdXsvIvqw/edit#gid=763219425!"",""A2:K500""),7,0)"),"#N/A")</f>
        <v>#N/A</v>
      </c>
      <c r="I314" s="27" t="str">
        <f ca="1">IFERROR(__xludf.DUMMYFUNCTION("VLOOKUP(A314, IMPORTRANGE(""https://docs.google.com/spreadsheets/d/1Fa25-N6f79vxX2vKdAVxmi7Dwy5hf34dnRWdXsvIvqw/edit#gid=763219425!"",""A2:K500""),8,0)"),"#N/A")</f>
        <v>#N/A</v>
      </c>
      <c r="J314" s="27" t="str">
        <f ca="1">IFERROR(__xludf.DUMMYFUNCTION("VLOOKUP(A314, IMPORTRANGE(""https://docs.google.com/spreadsheets/d/1Fa25-N6f79vxX2vKdAVxmi7Dwy5hf34dnRWdXsvIvqw/edit#gid=763219425!"",""A2:K500""),9,0)"),"#N/A")</f>
        <v>#N/A</v>
      </c>
      <c r="K314" s="27" t="str">
        <f ca="1">IFERROR(__xludf.DUMMYFUNCTION("VLOOKUP(A314, IMPORTRANGE(""https://docs.google.com/spreadsheets/d/1Fa25-N6f79vxX2vKdAVxmi7Dwy5hf34dnRWdXsvIvqw/edit#gid=763219425!"",""A2:K500""),10,0)"),"#N/A")</f>
        <v>#N/A</v>
      </c>
      <c r="L314" s="28" t="e">
        <f t="shared" ca="1" si="4"/>
        <v>#VALUE!</v>
      </c>
      <c r="M314" s="30" t="e">
        <f t="shared" ca="1" si="5"/>
        <v>#VALUE!</v>
      </c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4.25" x14ac:dyDescent="0.2">
      <c r="A315" s="25">
        <f t="shared" si="3"/>
        <v>314</v>
      </c>
      <c r="B315" s="26" t="str">
        <f ca="1">IFERROR(__xludf.DUMMYFUNCTION("VLOOKUP(A315, IMPORTRANGE(""https://docs.google.com/spreadsheets/d/1Fa25-N6f79vxX2vKdAVxmi7Dwy5hf34dnRWdXsvIvqw/edit#gid=763219425!"",""A2:K500""),3,0)"),"#N/A")</f>
        <v>#N/A</v>
      </c>
      <c r="C315" s="12" t="str">
        <f ca="1">IFERROR(__xludf.DUMMYFUNCTION("index(SPLIT(B315, "" ""), 0, 3)"),"#N/A")</f>
        <v>#N/A</v>
      </c>
      <c r="D315" s="13" t="e">
        <f ca="1">VLOOKUP(C315,Names!$C$2:$D$54,2,FALSE)</f>
        <v>#N/A</v>
      </c>
      <c r="E315" s="5" t="str">
        <f ca="1">IFERROR(__xludf.DUMMYFUNCTION("VLOOKUP(A315, IMPORTRANGE(""https://docs.google.com/spreadsheets/d/1Fa25-N6f79vxX2vKdAVxmi7Dwy5hf34dnRWdXsvIvqw/edit#gid=763219425!"",""A2:K500""),4,0)"),"#N/A")</f>
        <v>#N/A</v>
      </c>
      <c r="F315" s="5" t="str">
        <f ca="1">IFERROR(__xludf.DUMMYFUNCTION("VLOOKUP(A315, IMPORTRANGE(""https://docs.google.com/spreadsheets/d/1Fa25-N6f79vxX2vKdAVxmi7Dwy5hf34dnRWdXsvIvqw/edit#gid=763219425!"",""A2:K500""),5,0)"),"#N/A")</f>
        <v>#N/A</v>
      </c>
      <c r="G315" s="5" t="str">
        <f ca="1">IFERROR(__xludf.DUMMYFUNCTION("VLOOKUP(A315, IMPORTRANGE(""https://docs.google.com/spreadsheets/d/1Fa25-N6f79vxX2vKdAVxmi7Dwy5hf34dnRWdXsvIvqw/edit#gid=763219425!"",""A2:K500""),6,0)"),"#N/A")</f>
        <v>#N/A</v>
      </c>
      <c r="H315" s="27" t="str">
        <f ca="1">IFERROR(__xludf.DUMMYFUNCTION("VLOOKUP(A315, IMPORTRANGE(""https://docs.google.com/spreadsheets/d/1Fa25-N6f79vxX2vKdAVxmi7Dwy5hf34dnRWdXsvIvqw/edit#gid=763219425!"",""A2:K500""),7,0)"),"#N/A")</f>
        <v>#N/A</v>
      </c>
      <c r="I315" s="27" t="str">
        <f ca="1">IFERROR(__xludf.DUMMYFUNCTION("VLOOKUP(A315, IMPORTRANGE(""https://docs.google.com/spreadsheets/d/1Fa25-N6f79vxX2vKdAVxmi7Dwy5hf34dnRWdXsvIvqw/edit#gid=763219425!"",""A2:K500""),8,0)"),"#N/A")</f>
        <v>#N/A</v>
      </c>
      <c r="J315" s="27" t="str">
        <f ca="1">IFERROR(__xludf.DUMMYFUNCTION("VLOOKUP(A315, IMPORTRANGE(""https://docs.google.com/spreadsheets/d/1Fa25-N6f79vxX2vKdAVxmi7Dwy5hf34dnRWdXsvIvqw/edit#gid=763219425!"",""A2:K500""),9,0)"),"#N/A")</f>
        <v>#N/A</v>
      </c>
      <c r="K315" s="27" t="str">
        <f ca="1">IFERROR(__xludf.DUMMYFUNCTION("VLOOKUP(A315, IMPORTRANGE(""https://docs.google.com/spreadsheets/d/1Fa25-N6f79vxX2vKdAVxmi7Dwy5hf34dnRWdXsvIvqw/edit#gid=763219425!"",""A2:K500""),10,0)"),"#N/A")</f>
        <v>#N/A</v>
      </c>
      <c r="L315" s="28" t="e">
        <f t="shared" ca="1" si="4"/>
        <v>#VALUE!</v>
      </c>
      <c r="M315" s="30" t="e">
        <f t="shared" ca="1" si="5"/>
        <v>#VALUE!</v>
      </c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4.25" x14ac:dyDescent="0.2">
      <c r="A316" s="25">
        <f t="shared" si="3"/>
        <v>315</v>
      </c>
      <c r="B316" s="26" t="str">
        <f ca="1">IFERROR(__xludf.DUMMYFUNCTION("VLOOKUP(A316, IMPORTRANGE(""https://docs.google.com/spreadsheets/d/1Fa25-N6f79vxX2vKdAVxmi7Dwy5hf34dnRWdXsvIvqw/edit#gid=763219425!"",""A2:K500""),3,0)"),"#N/A")</f>
        <v>#N/A</v>
      </c>
      <c r="C316" s="12" t="str">
        <f ca="1">IFERROR(__xludf.DUMMYFUNCTION("index(SPLIT(B316, "" ""), 0, 3)"),"#N/A")</f>
        <v>#N/A</v>
      </c>
      <c r="D316" s="13" t="e">
        <f ca="1">VLOOKUP(C316,Names!$C$2:$D$54,2,FALSE)</f>
        <v>#N/A</v>
      </c>
      <c r="E316" s="5" t="str">
        <f ca="1">IFERROR(__xludf.DUMMYFUNCTION("VLOOKUP(A316, IMPORTRANGE(""https://docs.google.com/spreadsheets/d/1Fa25-N6f79vxX2vKdAVxmi7Dwy5hf34dnRWdXsvIvqw/edit#gid=763219425!"",""A2:K500""),4,0)"),"#N/A")</f>
        <v>#N/A</v>
      </c>
      <c r="F316" s="5" t="str">
        <f ca="1">IFERROR(__xludf.DUMMYFUNCTION("VLOOKUP(A316, IMPORTRANGE(""https://docs.google.com/spreadsheets/d/1Fa25-N6f79vxX2vKdAVxmi7Dwy5hf34dnRWdXsvIvqw/edit#gid=763219425!"",""A2:K500""),5,0)"),"#N/A")</f>
        <v>#N/A</v>
      </c>
      <c r="G316" s="5" t="str">
        <f ca="1">IFERROR(__xludf.DUMMYFUNCTION("VLOOKUP(A316, IMPORTRANGE(""https://docs.google.com/spreadsheets/d/1Fa25-N6f79vxX2vKdAVxmi7Dwy5hf34dnRWdXsvIvqw/edit#gid=763219425!"",""A2:K500""),6,0)"),"#N/A")</f>
        <v>#N/A</v>
      </c>
      <c r="H316" s="27" t="str">
        <f ca="1">IFERROR(__xludf.DUMMYFUNCTION("VLOOKUP(A316, IMPORTRANGE(""https://docs.google.com/spreadsheets/d/1Fa25-N6f79vxX2vKdAVxmi7Dwy5hf34dnRWdXsvIvqw/edit#gid=763219425!"",""A2:K500""),7,0)"),"#N/A")</f>
        <v>#N/A</v>
      </c>
      <c r="I316" s="27" t="str">
        <f ca="1">IFERROR(__xludf.DUMMYFUNCTION("VLOOKUP(A316, IMPORTRANGE(""https://docs.google.com/spreadsheets/d/1Fa25-N6f79vxX2vKdAVxmi7Dwy5hf34dnRWdXsvIvqw/edit#gid=763219425!"",""A2:K500""),8,0)"),"#N/A")</f>
        <v>#N/A</v>
      </c>
      <c r="J316" s="27" t="str">
        <f ca="1">IFERROR(__xludf.DUMMYFUNCTION("VLOOKUP(A316, IMPORTRANGE(""https://docs.google.com/spreadsheets/d/1Fa25-N6f79vxX2vKdAVxmi7Dwy5hf34dnRWdXsvIvqw/edit#gid=763219425!"",""A2:K500""),9,0)"),"#N/A")</f>
        <v>#N/A</v>
      </c>
      <c r="K316" s="27" t="str">
        <f ca="1">IFERROR(__xludf.DUMMYFUNCTION("VLOOKUP(A316, IMPORTRANGE(""https://docs.google.com/spreadsheets/d/1Fa25-N6f79vxX2vKdAVxmi7Dwy5hf34dnRWdXsvIvqw/edit#gid=763219425!"",""A2:K500""),10,0)"),"#N/A")</f>
        <v>#N/A</v>
      </c>
      <c r="L316" s="28" t="e">
        <f t="shared" ca="1" si="4"/>
        <v>#VALUE!</v>
      </c>
      <c r="M316" s="30" t="e">
        <f t="shared" ca="1" si="5"/>
        <v>#VALUE!</v>
      </c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4.25" x14ac:dyDescent="0.2">
      <c r="A317" s="25">
        <f t="shared" si="3"/>
        <v>316</v>
      </c>
      <c r="B317" s="26" t="str">
        <f ca="1">IFERROR(__xludf.DUMMYFUNCTION("VLOOKUP(A317, IMPORTRANGE(""https://docs.google.com/spreadsheets/d/1Fa25-N6f79vxX2vKdAVxmi7Dwy5hf34dnRWdXsvIvqw/edit#gid=763219425!"",""A2:K500""),3,0)"),"#N/A")</f>
        <v>#N/A</v>
      </c>
      <c r="C317" s="12" t="str">
        <f ca="1">IFERROR(__xludf.DUMMYFUNCTION("index(SPLIT(B317, "" ""), 0, 3)"),"#N/A")</f>
        <v>#N/A</v>
      </c>
      <c r="D317" s="13" t="e">
        <f ca="1">VLOOKUP(C317,Names!$C$2:$D$54,2,FALSE)</f>
        <v>#N/A</v>
      </c>
      <c r="E317" s="5" t="str">
        <f ca="1">IFERROR(__xludf.DUMMYFUNCTION("VLOOKUP(A317, IMPORTRANGE(""https://docs.google.com/spreadsheets/d/1Fa25-N6f79vxX2vKdAVxmi7Dwy5hf34dnRWdXsvIvqw/edit#gid=763219425!"",""A2:K500""),4,0)"),"#N/A")</f>
        <v>#N/A</v>
      </c>
      <c r="F317" s="5" t="str">
        <f ca="1">IFERROR(__xludf.DUMMYFUNCTION("VLOOKUP(A317, IMPORTRANGE(""https://docs.google.com/spreadsheets/d/1Fa25-N6f79vxX2vKdAVxmi7Dwy5hf34dnRWdXsvIvqw/edit#gid=763219425!"",""A2:K500""),5,0)"),"#N/A")</f>
        <v>#N/A</v>
      </c>
      <c r="G317" s="5" t="str">
        <f ca="1">IFERROR(__xludf.DUMMYFUNCTION("VLOOKUP(A317, IMPORTRANGE(""https://docs.google.com/spreadsheets/d/1Fa25-N6f79vxX2vKdAVxmi7Dwy5hf34dnRWdXsvIvqw/edit#gid=763219425!"",""A2:K500""),6,0)"),"#N/A")</f>
        <v>#N/A</v>
      </c>
      <c r="H317" s="27" t="str">
        <f ca="1">IFERROR(__xludf.DUMMYFUNCTION("VLOOKUP(A317, IMPORTRANGE(""https://docs.google.com/spreadsheets/d/1Fa25-N6f79vxX2vKdAVxmi7Dwy5hf34dnRWdXsvIvqw/edit#gid=763219425!"",""A2:K500""),7,0)"),"#N/A")</f>
        <v>#N/A</v>
      </c>
      <c r="I317" s="27" t="str">
        <f ca="1">IFERROR(__xludf.DUMMYFUNCTION("VLOOKUP(A317, IMPORTRANGE(""https://docs.google.com/spreadsheets/d/1Fa25-N6f79vxX2vKdAVxmi7Dwy5hf34dnRWdXsvIvqw/edit#gid=763219425!"",""A2:K500""),8,0)"),"#N/A")</f>
        <v>#N/A</v>
      </c>
      <c r="J317" s="27" t="str">
        <f ca="1">IFERROR(__xludf.DUMMYFUNCTION("VLOOKUP(A317, IMPORTRANGE(""https://docs.google.com/spreadsheets/d/1Fa25-N6f79vxX2vKdAVxmi7Dwy5hf34dnRWdXsvIvqw/edit#gid=763219425!"",""A2:K500""),9,0)"),"#N/A")</f>
        <v>#N/A</v>
      </c>
      <c r="K317" s="27" t="str">
        <f ca="1">IFERROR(__xludf.DUMMYFUNCTION("VLOOKUP(A317, IMPORTRANGE(""https://docs.google.com/spreadsheets/d/1Fa25-N6f79vxX2vKdAVxmi7Dwy5hf34dnRWdXsvIvqw/edit#gid=763219425!"",""A2:K500""),10,0)"),"#N/A")</f>
        <v>#N/A</v>
      </c>
      <c r="L317" s="28" t="e">
        <f t="shared" ca="1" si="4"/>
        <v>#VALUE!</v>
      </c>
      <c r="M317" s="30" t="e">
        <f t="shared" ca="1" si="5"/>
        <v>#VALUE!</v>
      </c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4.25" x14ac:dyDescent="0.2">
      <c r="A318" s="25">
        <f t="shared" si="3"/>
        <v>317</v>
      </c>
      <c r="B318" s="26" t="str">
        <f ca="1">IFERROR(__xludf.DUMMYFUNCTION("VLOOKUP(A318, IMPORTRANGE(""https://docs.google.com/spreadsheets/d/1Fa25-N6f79vxX2vKdAVxmi7Dwy5hf34dnRWdXsvIvqw/edit#gid=763219425!"",""A2:K500""),3,0)"),"#N/A")</f>
        <v>#N/A</v>
      </c>
      <c r="C318" s="12" t="str">
        <f ca="1">IFERROR(__xludf.DUMMYFUNCTION("index(SPLIT(B318, "" ""), 0, 3)"),"#N/A")</f>
        <v>#N/A</v>
      </c>
      <c r="D318" s="13" t="e">
        <f ca="1">VLOOKUP(C318,Names!$C$2:$D$54,2,FALSE)</f>
        <v>#N/A</v>
      </c>
      <c r="E318" s="5" t="str">
        <f ca="1">IFERROR(__xludf.DUMMYFUNCTION("VLOOKUP(A318, IMPORTRANGE(""https://docs.google.com/spreadsheets/d/1Fa25-N6f79vxX2vKdAVxmi7Dwy5hf34dnRWdXsvIvqw/edit#gid=763219425!"",""A2:K500""),4,0)"),"#N/A")</f>
        <v>#N/A</v>
      </c>
      <c r="F318" s="5" t="str">
        <f ca="1">IFERROR(__xludf.DUMMYFUNCTION("VLOOKUP(A318, IMPORTRANGE(""https://docs.google.com/spreadsheets/d/1Fa25-N6f79vxX2vKdAVxmi7Dwy5hf34dnRWdXsvIvqw/edit#gid=763219425!"",""A2:K500""),5,0)"),"#N/A")</f>
        <v>#N/A</v>
      </c>
      <c r="G318" s="5" t="str">
        <f ca="1">IFERROR(__xludf.DUMMYFUNCTION("VLOOKUP(A318, IMPORTRANGE(""https://docs.google.com/spreadsheets/d/1Fa25-N6f79vxX2vKdAVxmi7Dwy5hf34dnRWdXsvIvqw/edit#gid=763219425!"",""A2:K500""),6,0)"),"#N/A")</f>
        <v>#N/A</v>
      </c>
      <c r="H318" s="27" t="str">
        <f ca="1">IFERROR(__xludf.DUMMYFUNCTION("VLOOKUP(A318, IMPORTRANGE(""https://docs.google.com/spreadsheets/d/1Fa25-N6f79vxX2vKdAVxmi7Dwy5hf34dnRWdXsvIvqw/edit#gid=763219425!"",""A2:K500""),7,0)"),"#N/A")</f>
        <v>#N/A</v>
      </c>
      <c r="I318" s="27" t="str">
        <f ca="1">IFERROR(__xludf.DUMMYFUNCTION("VLOOKUP(A318, IMPORTRANGE(""https://docs.google.com/spreadsheets/d/1Fa25-N6f79vxX2vKdAVxmi7Dwy5hf34dnRWdXsvIvqw/edit#gid=763219425!"",""A2:K500""),8,0)"),"#N/A")</f>
        <v>#N/A</v>
      </c>
      <c r="J318" s="27" t="str">
        <f ca="1">IFERROR(__xludf.DUMMYFUNCTION("VLOOKUP(A318, IMPORTRANGE(""https://docs.google.com/spreadsheets/d/1Fa25-N6f79vxX2vKdAVxmi7Dwy5hf34dnRWdXsvIvqw/edit#gid=763219425!"",""A2:K500""),9,0)"),"#N/A")</f>
        <v>#N/A</v>
      </c>
      <c r="K318" s="27" t="str">
        <f ca="1">IFERROR(__xludf.DUMMYFUNCTION("VLOOKUP(A318, IMPORTRANGE(""https://docs.google.com/spreadsheets/d/1Fa25-N6f79vxX2vKdAVxmi7Dwy5hf34dnRWdXsvIvqw/edit#gid=763219425!"",""A2:K500""),10,0)"),"#N/A")</f>
        <v>#N/A</v>
      </c>
      <c r="L318" s="28" t="e">
        <f t="shared" ca="1" si="4"/>
        <v>#VALUE!</v>
      </c>
      <c r="M318" s="30" t="e">
        <f t="shared" ca="1" si="5"/>
        <v>#VALUE!</v>
      </c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4.25" x14ac:dyDescent="0.2">
      <c r="A319" s="25">
        <f t="shared" si="3"/>
        <v>318</v>
      </c>
      <c r="B319" s="26" t="str">
        <f ca="1">IFERROR(__xludf.DUMMYFUNCTION("VLOOKUP(A319, IMPORTRANGE(""https://docs.google.com/spreadsheets/d/1Fa25-N6f79vxX2vKdAVxmi7Dwy5hf34dnRWdXsvIvqw/edit#gid=763219425!"",""A2:K500""),3,0)"),"#N/A")</f>
        <v>#N/A</v>
      </c>
      <c r="C319" s="12" t="str">
        <f ca="1">IFERROR(__xludf.DUMMYFUNCTION("index(SPLIT(B319, "" ""), 0, 3)"),"#N/A")</f>
        <v>#N/A</v>
      </c>
      <c r="D319" s="13" t="e">
        <f ca="1">VLOOKUP(C319,Names!$C$2:$D$54,2,FALSE)</f>
        <v>#N/A</v>
      </c>
      <c r="E319" s="5" t="str">
        <f ca="1">IFERROR(__xludf.DUMMYFUNCTION("VLOOKUP(A319, IMPORTRANGE(""https://docs.google.com/spreadsheets/d/1Fa25-N6f79vxX2vKdAVxmi7Dwy5hf34dnRWdXsvIvqw/edit#gid=763219425!"",""A2:K500""),4,0)"),"#N/A")</f>
        <v>#N/A</v>
      </c>
      <c r="F319" s="5" t="str">
        <f ca="1">IFERROR(__xludf.DUMMYFUNCTION("VLOOKUP(A319, IMPORTRANGE(""https://docs.google.com/spreadsheets/d/1Fa25-N6f79vxX2vKdAVxmi7Dwy5hf34dnRWdXsvIvqw/edit#gid=763219425!"",""A2:K500""),5,0)"),"#N/A")</f>
        <v>#N/A</v>
      </c>
      <c r="G319" s="5" t="str">
        <f ca="1">IFERROR(__xludf.DUMMYFUNCTION("VLOOKUP(A319, IMPORTRANGE(""https://docs.google.com/spreadsheets/d/1Fa25-N6f79vxX2vKdAVxmi7Dwy5hf34dnRWdXsvIvqw/edit#gid=763219425!"",""A2:K500""),6,0)"),"#N/A")</f>
        <v>#N/A</v>
      </c>
      <c r="H319" s="27" t="str">
        <f ca="1">IFERROR(__xludf.DUMMYFUNCTION("VLOOKUP(A319, IMPORTRANGE(""https://docs.google.com/spreadsheets/d/1Fa25-N6f79vxX2vKdAVxmi7Dwy5hf34dnRWdXsvIvqw/edit#gid=763219425!"",""A2:K500""),7,0)"),"#N/A")</f>
        <v>#N/A</v>
      </c>
      <c r="I319" s="27" t="str">
        <f ca="1">IFERROR(__xludf.DUMMYFUNCTION("VLOOKUP(A319, IMPORTRANGE(""https://docs.google.com/spreadsheets/d/1Fa25-N6f79vxX2vKdAVxmi7Dwy5hf34dnRWdXsvIvqw/edit#gid=763219425!"",""A2:K500""),8,0)"),"#N/A")</f>
        <v>#N/A</v>
      </c>
      <c r="J319" s="27" t="str">
        <f ca="1">IFERROR(__xludf.DUMMYFUNCTION("VLOOKUP(A319, IMPORTRANGE(""https://docs.google.com/spreadsheets/d/1Fa25-N6f79vxX2vKdAVxmi7Dwy5hf34dnRWdXsvIvqw/edit#gid=763219425!"",""A2:K500""),9,0)"),"#N/A")</f>
        <v>#N/A</v>
      </c>
      <c r="K319" s="27" t="str">
        <f ca="1">IFERROR(__xludf.DUMMYFUNCTION("VLOOKUP(A319, IMPORTRANGE(""https://docs.google.com/spreadsheets/d/1Fa25-N6f79vxX2vKdAVxmi7Dwy5hf34dnRWdXsvIvqw/edit#gid=763219425!"",""A2:K500""),10,0)"),"#N/A")</f>
        <v>#N/A</v>
      </c>
      <c r="L319" s="28" t="e">
        <f t="shared" ca="1" si="4"/>
        <v>#VALUE!</v>
      </c>
      <c r="M319" s="30" t="e">
        <f t="shared" ca="1" si="5"/>
        <v>#VALUE!</v>
      </c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4.25" x14ac:dyDescent="0.2">
      <c r="A320" s="25">
        <f t="shared" si="3"/>
        <v>319</v>
      </c>
      <c r="B320" s="26" t="str">
        <f ca="1">IFERROR(__xludf.DUMMYFUNCTION("VLOOKUP(A320, IMPORTRANGE(""https://docs.google.com/spreadsheets/d/1Fa25-N6f79vxX2vKdAVxmi7Dwy5hf34dnRWdXsvIvqw/edit#gid=763219425!"",""A2:K500""),3,0)"),"#N/A")</f>
        <v>#N/A</v>
      </c>
      <c r="C320" s="12" t="str">
        <f ca="1">IFERROR(__xludf.DUMMYFUNCTION("index(SPLIT(B320, "" ""), 0, 3)"),"#N/A")</f>
        <v>#N/A</v>
      </c>
      <c r="D320" s="13" t="e">
        <f ca="1">VLOOKUP(C320,Names!$C$2:$D$54,2,FALSE)</f>
        <v>#N/A</v>
      </c>
      <c r="E320" s="5" t="str">
        <f ca="1">IFERROR(__xludf.DUMMYFUNCTION("VLOOKUP(A320, IMPORTRANGE(""https://docs.google.com/spreadsheets/d/1Fa25-N6f79vxX2vKdAVxmi7Dwy5hf34dnRWdXsvIvqw/edit#gid=763219425!"",""A2:K500""),4,0)"),"#N/A")</f>
        <v>#N/A</v>
      </c>
      <c r="F320" s="5" t="str">
        <f ca="1">IFERROR(__xludf.DUMMYFUNCTION("VLOOKUP(A320, IMPORTRANGE(""https://docs.google.com/spreadsheets/d/1Fa25-N6f79vxX2vKdAVxmi7Dwy5hf34dnRWdXsvIvqw/edit#gid=763219425!"",""A2:K500""),5,0)"),"#N/A")</f>
        <v>#N/A</v>
      </c>
      <c r="G320" s="5" t="str">
        <f ca="1">IFERROR(__xludf.DUMMYFUNCTION("VLOOKUP(A320, IMPORTRANGE(""https://docs.google.com/spreadsheets/d/1Fa25-N6f79vxX2vKdAVxmi7Dwy5hf34dnRWdXsvIvqw/edit#gid=763219425!"",""A2:K500""),6,0)"),"#N/A")</f>
        <v>#N/A</v>
      </c>
      <c r="H320" s="27" t="str">
        <f ca="1">IFERROR(__xludf.DUMMYFUNCTION("VLOOKUP(A320, IMPORTRANGE(""https://docs.google.com/spreadsheets/d/1Fa25-N6f79vxX2vKdAVxmi7Dwy5hf34dnRWdXsvIvqw/edit#gid=763219425!"",""A2:K500""),7,0)"),"#N/A")</f>
        <v>#N/A</v>
      </c>
      <c r="I320" s="27" t="str">
        <f ca="1">IFERROR(__xludf.DUMMYFUNCTION("VLOOKUP(A320, IMPORTRANGE(""https://docs.google.com/spreadsheets/d/1Fa25-N6f79vxX2vKdAVxmi7Dwy5hf34dnRWdXsvIvqw/edit#gid=763219425!"",""A2:K500""),8,0)"),"#N/A")</f>
        <v>#N/A</v>
      </c>
      <c r="J320" s="27" t="str">
        <f ca="1">IFERROR(__xludf.DUMMYFUNCTION("VLOOKUP(A320, IMPORTRANGE(""https://docs.google.com/spreadsheets/d/1Fa25-N6f79vxX2vKdAVxmi7Dwy5hf34dnRWdXsvIvqw/edit#gid=763219425!"",""A2:K500""),9,0)"),"#N/A")</f>
        <v>#N/A</v>
      </c>
      <c r="K320" s="27" t="str">
        <f ca="1">IFERROR(__xludf.DUMMYFUNCTION("VLOOKUP(A320, IMPORTRANGE(""https://docs.google.com/spreadsheets/d/1Fa25-N6f79vxX2vKdAVxmi7Dwy5hf34dnRWdXsvIvqw/edit#gid=763219425!"",""A2:K500""),10,0)"),"#N/A")</f>
        <v>#N/A</v>
      </c>
      <c r="L320" s="28" t="e">
        <f t="shared" ca="1" si="4"/>
        <v>#VALUE!</v>
      </c>
      <c r="M320" s="30" t="e">
        <f t="shared" ca="1" si="5"/>
        <v>#VALUE!</v>
      </c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4.25" x14ac:dyDescent="0.2">
      <c r="A321" s="25">
        <f t="shared" si="3"/>
        <v>320</v>
      </c>
      <c r="B321" s="26" t="str">
        <f ca="1">IFERROR(__xludf.DUMMYFUNCTION("VLOOKUP(A321, IMPORTRANGE(""https://docs.google.com/spreadsheets/d/1Fa25-N6f79vxX2vKdAVxmi7Dwy5hf34dnRWdXsvIvqw/edit#gid=763219425!"",""A2:K500""),3,0)"),"#N/A")</f>
        <v>#N/A</v>
      </c>
      <c r="C321" s="12" t="str">
        <f ca="1">IFERROR(__xludf.DUMMYFUNCTION("index(SPLIT(B321, "" ""), 0, 3)"),"#N/A")</f>
        <v>#N/A</v>
      </c>
      <c r="D321" s="13" t="e">
        <f ca="1">VLOOKUP(C321,Names!$C$2:$D$54,2,FALSE)</f>
        <v>#N/A</v>
      </c>
      <c r="E321" s="5" t="str">
        <f ca="1">IFERROR(__xludf.DUMMYFUNCTION("VLOOKUP(A321, IMPORTRANGE(""https://docs.google.com/spreadsheets/d/1Fa25-N6f79vxX2vKdAVxmi7Dwy5hf34dnRWdXsvIvqw/edit#gid=763219425!"",""A2:K500""),4,0)"),"#N/A")</f>
        <v>#N/A</v>
      </c>
      <c r="F321" s="5" t="str">
        <f ca="1">IFERROR(__xludf.DUMMYFUNCTION("VLOOKUP(A321, IMPORTRANGE(""https://docs.google.com/spreadsheets/d/1Fa25-N6f79vxX2vKdAVxmi7Dwy5hf34dnRWdXsvIvqw/edit#gid=763219425!"",""A2:K500""),5,0)"),"#N/A")</f>
        <v>#N/A</v>
      </c>
      <c r="G321" s="5" t="str">
        <f ca="1">IFERROR(__xludf.DUMMYFUNCTION("VLOOKUP(A321, IMPORTRANGE(""https://docs.google.com/spreadsheets/d/1Fa25-N6f79vxX2vKdAVxmi7Dwy5hf34dnRWdXsvIvqw/edit#gid=763219425!"",""A2:K500""),6,0)"),"#N/A")</f>
        <v>#N/A</v>
      </c>
      <c r="H321" s="27" t="str">
        <f ca="1">IFERROR(__xludf.DUMMYFUNCTION("VLOOKUP(A321, IMPORTRANGE(""https://docs.google.com/spreadsheets/d/1Fa25-N6f79vxX2vKdAVxmi7Dwy5hf34dnRWdXsvIvqw/edit#gid=763219425!"",""A2:K500""),7,0)"),"#N/A")</f>
        <v>#N/A</v>
      </c>
      <c r="I321" s="27" t="str">
        <f ca="1">IFERROR(__xludf.DUMMYFUNCTION("VLOOKUP(A321, IMPORTRANGE(""https://docs.google.com/spreadsheets/d/1Fa25-N6f79vxX2vKdAVxmi7Dwy5hf34dnRWdXsvIvqw/edit#gid=763219425!"",""A2:K500""),8,0)"),"#N/A")</f>
        <v>#N/A</v>
      </c>
      <c r="J321" s="27" t="str">
        <f ca="1">IFERROR(__xludf.DUMMYFUNCTION("VLOOKUP(A321, IMPORTRANGE(""https://docs.google.com/spreadsheets/d/1Fa25-N6f79vxX2vKdAVxmi7Dwy5hf34dnRWdXsvIvqw/edit#gid=763219425!"",""A2:K500""),9,0)"),"#N/A")</f>
        <v>#N/A</v>
      </c>
      <c r="K321" s="27" t="str">
        <f ca="1">IFERROR(__xludf.DUMMYFUNCTION("VLOOKUP(A321, IMPORTRANGE(""https://docs.google.com/spreadsheets/d/1Fa25-N6f79vxX2vKdAVxmi7Dwy5hf34dnRWdXsvIvqw/edit#gid=763219425!"",""A2:K500""),10,0)"),"#N/A")</f>
        <v>#N/A</v>
      </c>
      <c r="L321" s="28" t="e">
        <f t="shared" ca="1" si="4"/>
        <v>#VALUE!</v>
      </c>
      <c r="M321" s="30" t="e">
        <f t="shared" ca="1" si="5"/>
        <v>#VALUE!</v>
      </c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4.25" x14ac:dyDescent="0.2">
      <c r="A322" s="25">
        <f t="shared" si="3"/>
        <v>321</v>
      </c>
      <c r="B322" s="26" t="str">
        <f ca="1">IFERROR(__xludf.DUMMYFUNCTION("VLOOKUP(A322, IMPORTRANGE(""https://docs.google.com/spreadsheets/d/1Fa25-N6f79vxX2vKdAVxmi7Dwy5hf34dnRWdXsvIvqw/edit#gid=763219425!"",""A2:K500""),3,0)"),"#N/A")</f>
        <v>#N/A</v>
      </c>
      <c r="C322" s="12" t="str">
        <f ca="1">IFERROR(__xludf.DUMMYFUNCTION("index(SPLIT(B322, "" ""), 0, 3)"),"#N/A")</f>
        <v>#N/A</v>
      </c>
      <c r="D322" s="13" t="e">
        <f ca="1">VLOOKUP(C322,Names!$C$2:$D$54,2,FALSE)</f>
        <v>#N/A</v>
      </c>
      <c r="E322" s="5" t="str">
        <f ca="1">IFERROR(__xludf.DUMMYFUNCTION("VLOOKUP(A322, IMPORTRANGE(""https://docs.google.com/spreadsheets/d/1Fa25-N6f79vxX2vKdAVxmi7Dwy5hf34dnRWdXsvIvqw/edit#gid=763219425!"",""A2:K500""),4,0)"),"#N/A")</f>
        <v>#N/A</v>
      </c>
      <c r="F322" s="5" t="str">
        <f ca="1">IFERROR(__xludf.DUMMYFUNCTION("VLOOKUP(A322, IMPORTRANGE(""https://docs.google.com/spreadsheets/d/1Fa25-N6f79vxX2vKdAVxmi7Dwy5hf34dnRWdXsvIvqw/edit#gid=763219425!"",""A2:K500""),5,0)"),"#N/A")</f>
        <v>#N/A</v>
      </c>
      <c r="G322" s="5" t="str">
        <f ca="1">IFERROR(__xludf.DUMMYFUNCTION("VLOOKUP(A322, IMPORTRANGE(""https://docs.google.com/spreadsheets/d/1Fa25-N6f79vxX2vKdAVxmi7Dwy5hf34dnRWdXsvIvqw/edit#gid=763219425!"",""A2:K500""),6,0)"),"#N/A")</f>
        <v>#N/A</v>
      </c>
      <c r="H322" s="27" t="str">
        <f ca="1">IFERROR(__xludf.DUMMYFUNCTION("VLOOKUP(A322, IMPORTRANGE(""https://docs.google.com/spreadsheets/d/1Fa25-N6f79vxX2vKdAVxmi7Dwy5hf34dnRWdXsvIvqw/edit#gid=763219425!"",""A2:K500""),7,0)"),"#N/A")</f>
        <v>#N/A</v>
      </c>
      <c r="I322" s="27" t="str">
        <f ca="1">IFERROR(__xludf.DUMMYFUNCTION("VLOOKUP(A322, IMPORTRANGE(""https://docs.google.com/spreadsheets/d/1Fa25-N6f79vxX2vKdAVxmi7Dwy5hf34dnRWdXsvIvqw/edit#gid=763219425!"",""A2:K500""),8,0)"),"#N/A")</f>
        <v>#N/A</v>
      </c>
      <c r="J322" s="27" t="str">
        <f ca="1">IFERROR(__xludf.DUMMYFUNCTION("VLOOKUP(A322, IMPORTRANGE(""https://docs.google.com/spreadsheets/d/1Fa25-N6f79vxX2vKdAVxmi7Dwy5hf34dnRWdXsvIvqw/edit#gid=763219425!"",""A2:K500""),9,0)"),"#N/A")</f>
        <v>#N/A</v>
      </c>
      <c r="K322" s="27" t="str">
        <f ca="1">IFERROR(__xludf.DUMMYFUNCTION("VLOOKUP(A322, IMPORTRANGE(""https://docs.google.com/spreadsheets/d/1Fa25-N6f79vxX2vKdAVxmi7Dwy5hf34dnRWdXsvIvqw/edit#gid=763219425!"",""A2:K500""),10,0)"),"#N/A")</f>
        <v>#N/A</v>
      </c>
      <c r="L322" s="28" t="e">
        <f t="shared" ca="1" si="4"/>
        <v>#VALUE!</v>
      </c>
      <c r="M322" s="30" t="e">
        <f t="shared" ca="1" si="5"/>
        <v>#VALUE!</v>
      </c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4.25" x14ac:dyDescent="0.2">
      <c r="A323" s="25">
        <f t="shared" si="3"/>
        <v>322</v>
      </c>
      <c r="B323" s="26" t="str">
        <f ca="1">IFERROR(__xludf.DUMMYFUNCTION("VLOOKUP(A323, IMPORTRANGE(""https://docs.google.com/spreadsheets/d/1Fa25-N6f79vxX2vKdAVxmi7Dwy5hf34dnRWdXsvIvqw/edit#gid=763219425!"",""A2:K500""),3,0)"),"#N/A")</f>
        <v>#N/A</v>
      </c>
      <c r="C323" s="12" t="str">
        <f ca="1">IFERROR(__xludf.DUMMYFUNCTION("index(SPLIT(B323, "" ""), 0, 3)"),"#N/A")</f>
        <v>#N/A</v>
      </c>
      <c r="D323" s="13" t="e">
        <f ca="1">VLOOKUP(C323,Names!$C$2:$D$54,2,FALSE)</f>
        <v>#N/A</v>
      </c>
      <c r="E323" s="5" t="str">
        <f ca="1">IFERROR(__xludf.DUMMYFUNCTION("VLOOKUP(A323, IMPORTRANGE(""https://docs.google.com/spreadsheets/d/1Fa25-N6f79vxX2vKdAVxmi7Dwy5hf34dnRWdXsvIvqw/edit#gid=763219425!"",""A2:K500""),4,0)"),"#N/A")</f>
        <v>#N/A</v>
      </c>
      <c r="F323" s="5" t="str">
        <f ca="1">IFERROR(__xludf.DUMMYFUNCTION("VLOOKUP(A323, IMPORTRANGE(""https://docs.google.com/spreadsheets/d/1Fa25-N6f79vxX2vKdAVxmi7Dwy5hf34dnRWdXsvIvqw/edit#gid=763219425!"",""A2:K500""),5,0)"),"#N/A")</f>
        <v>#N/A</v>
      </c>
      <c r="G323" s="5" t="str">
        <f ca="1">IFERROR(__xludf.DUMMYFUNCTION("VLOOKUP(A323, IMPORTRANGE(""https://docs.google.com/spreadsheets/d/1Fa25-N6f79vxX2vKdAVxmi7Dwy5hf34dnRWdXsvIvqw/edit#gid=763219425!"",""A2:K500""),6,0)"),"#N/A")</f>
        <v>#N/A</v>
      </c>
      <c r="H323" s="27" t="str">
        <f ca="1">IFERROR(__xludf.DUMMYFUNCTION("VLOOKUP(A323, IMPORTRANGE(""https://docs.google.com/spreadsheets/d/1Fa25-N6f79vxX2vKdAVxmi7Dwy5hf34dnRWdXsvIvqw/edit#gid=763219425!"",""A2:K500""),7,0)"),"#N/A")</f>
        <v>#N/A</v>
      </c>
      <c r="I323" s="27" t="str">
        <f ca="1">IFERROR(__xludf.DUMMYFUNCTION("VLOOKUP(A323, IMPORTRANGE(""https://docs.google.com/spreadsheets/d/1Fa25-N6f79vxX2vKdAVxmi7Dwy5hf34dnRWdXsvIvqw/edit#gid=763219425!"",""A2:K500""),8,0)"),"#N/A")</f>
        <v>#N/A</v>
      </c>
      <c r="J323" s="27" t="str">
        <f ca="1">IFERROR(__xludf.DUMMYFUNCTION("VLOOKUP(A323, IMPORTRANGE(""https://docs.google.com/spreadsheets/d/1Fa25-N6f79vxX2vKdAVxmi7Dwy5hf34dnRWdXsvIvqw/edit#gid=763219425!"",""A2:K500""),9,0)"),"#N/A")</f>
        <v>#N/A</v>
      </c>
      <c r="K323" s="27" t="str">
        <f ca="1">IFERROR(__xludf.DUMMYFUNCTION("VLOOKUP(A323, IMPORTRANGE(""https://docs.google.com/spreadsheets/d/1Fa25-N6f79vxX2vKdAVxmi7Dwy5hf34dnRWdXsvIvqw/edit#gid=763219425!"",""A2:K500""),10,0)"),"#N/A")</f>
        <v>#N/A</v>
      </c>
      <c r="L323" s="28" t="e">
        <f t="shared" ca="1" si="4"/>
        <v>#VALUE!</v>
      </c>
      <c r="M323" s="30" t="e">
        <f t="shared" ca="1" si="5"/>
        <v>#VALUE!</v>
      </c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4.25" x14ac:dyDescent="0.2">
      <c r="A324" s="25">
        <f t="shared" si="3"/>
        <v>323</v>
      </c>
      <c r="B324" s="26" t="str">
        <f ca="1">IFERROR(__xludf.DUMMYFUNCTION("VLOOKUP(A324, IMPORTRANGE(""https://docs.google.com/spreadsheets/d/1Fa25-N6f79vxX2vKdAVxmi7Dwy5hf34dnRWdXsvIvqw/edit#gid=763219425!"",""A2:K500""),3,0)"),"#N/A")</f>
        <v>#N/A</v>
      </c>
      <c r="C324" s="12" t="str">
        <f ca="1">IFERROR(__xludf.DUMMYFUNCTION("index(SPLIT(B324, "" ""), 0, 3)"),"#N/A")</f>
        <v>#N/A</v>
      </c>
      <c r="D324" s="13" t="e">
        <f ca="1">VLOOKUP(C324,Names!$C$2:$D$54,2,FALSE)</f>
        <v>#N/A</v>
      </c>
      <c r="E324" s="5" t="str">
        <f ca="1">IFERROR(__xludf.DUMMYFUNCTION("VLOOKUP(A324, IMPORTRANGE(""https://docs.google.com/spreadsheets/d/1Fa25-N6f79vxX2vKdAVxmi7Dwy5hf34dnRWdXsvIvqw/edit#gid=763219425!"",""A2:K500""),4,0)"),"#N/A")</f>
        <v>#N/A</v>
      </c>
      <c r="F324" s="5" t="str">
        <f ca="1">IFERROR(__xludf.DUMMYFUNCTION("VLOOKUP(A324, IMPORTRANGE(""https://docs.google.com/spreadsheets/d/1Fa25-N6f79vxX2vKdAVxmi7Dwy5hf34dnRWdXsvIvqw/edit#gid=763219425!"",""A2:K500""),5,0)"),"#N/A")</f>
        <v>#N/A</v>
      </c>
      <c r="G324" s="5" t="str">
        <f ca="1">IFERROR(__xludf.DUMMYFUNCTION("VLOOKUP(A324, IMPORTRANGE(""https://docs.google.com/spreadsheets/d/1Fa25-N6f79vxX2vKdAVxmi7Dwy5hf34dnRWdXsvIvqw/edit#gid=763219425!"",""A2:K500""),6,0)"),"#N/A")</f>
        <v>#N/A</v>
      </c>
      <c r="H324" s="27" t="str">
        <f ca="1">IFERROR(__xludf.DUMMYFUNCTION("VLOOKUP(A324, IMPORTRANGE(""https://docs.google.com/spreadsheets/d/1Fa25-N6f79vxX2vKdAVxmi7Dwy5hf34dnRWdXsvIvqw/edit#gid=763219425!"",""A2:K500""),7,0)"),"#N/A")</f>
        <v>#N/A</v>
      </c>
      <c r="I324" s="27" t="str">
        <f ca="1">IFERROR(__xludf.DUMMYFUNCTION("VLOOKUP(A324, IMPORTRANGE(""https://docs.google.com/spreadsheets/d/1Fa25-N6f79vxX2vKdAVxmi7Dwy5hf34dnRWdXsvIvqw/edit#gid=763219425!"",""A2:K500""),8,0)"),"#N/A")</f>
        <v>#N/A</v>
      </c>
      <c r="J324" s="27" t="str">
        <f ca="1">IFERROR(__xludf.DUMMYFUNCTION("VLOOKUP(A324, IMPORTRANGE(""https://docs.google.com/spreadsheets/d/1Fa25-N6f79vxX2vKdAVxmi7Dwy5hf34dnRWdXsvIvqw/edit#gid=763219425!"",""A2:K500""),9,0)"),"#N/A")</f>
        <v>#N/A</v>
      </c>
      <c r="K324" s="27" t="str">
        <f ca="1">IFERROR(__xludf.DUMMYFUNCTION("VLOOKUP(A324, IMPORTRANGE(""https://docs.google.com/spreadsheets/d/1Fa25-N6f79vxX2vKdAVxmi7Dwy5hf34dnRWdXsvIvqw/edit#gid=763219425!"",""A2:K500""),10,0)"),"#N/A")</f>
        <v>#N/A</v>
      </c>
      <c r="L324" s="28" t="e">
        <f t="shared" ca="1" si="4"/>
        <v>#VALUE!</v>
      </c>
      <c r="M324" s="30" t="e">
        <f t="shared" ca="1" si="5"/>
        <v>#VALUE!</v>
      </c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4.25" x14ac:dyDescent="0.2">
      <c r="A325" s="25">
        <f t="shared" si="3"/>
        <v>324</v>
      </c>
      <c r="B325" s="26" t="str">
        <f ca="1">IFERROR(__xludf.DUMMYFUNCTION("VLOOKUP(A325, IMPORTRANGE(""https://docs.google.com/spreadsheets/d/1Fa25-N6f79vxX2vKdAVxmi7Dwy5hf34dnRWdXsvIvqw/edit#gid=763219425!"",""A2:K500""),3,0)"),"#N/A")</f>
        <v>#N/A</v>
      </c>
      <c r="C325" s="12" t="str">
        <f ca="1">IFERROR(__xludf.DUMMYFUNCTION("index(SPLIT(B325, "" ""), 0, 3)"),"#N/A")</f>
        <v>#N/A</v>
      </c>
      <c r="D325" s="13" t="e">
        <f ca="1">VLOOKUP(C325,Names!$C$2:$D$54,2,FALSE)</f>
        <v>#N/A</v>
      </c>
      <c r="E325" s="5" t="str">
        <f ca="1">IFERROR(__xludf.DUMMYFUNCTION("VLOOKUP(A325, IMPORTRANGE(""https://docs.google.com/spreadsheets/d/1Fa25-N6f79vxX2vKdAVxmi7Dwy5hf34dnRWdXsvIvqw/edit#gid=763219425!"",""A2:K500""),4,0)"),"#N/A")</f>
        <v>#N/A</v>
      </c>
      <c r="F325" s="5" t="str">
        <f ca="1">IFERROR(__xludf.DUMMYFUNCTION("VLOOKUP(A325, IMPORTRANGE(""https://docs.google.com/spreadsheets/d/1Fa25-N6f79vxX2vKdAVxmi7Dwy5hf34dnRWdXsvIvqw/edit#gid=763219425!"",""A2:K500""),5,0)"),"#N/A")</f>
        <v>#N/A</v>
      </c>
      <c r="G325" s="5" t="str">
        <f ca="1">IFERROR(__xludf.DUMMYFUNCTION("VLOOKUP(A325, IMPORTRANGE(""https://docs.google.com/spreadsheets/d/1Fa25-N6f79vxX2vKdAVxmi7Dwy5hf34dnRWdXsvIvqw/edit#gid=763219425!"",""A2:K500""),6,0)"),"#N/A")</f>
        <v>#N/A</v>
      </c>
      <c r="H325" s="27" t="str">
        <f ca="1">IFERROR(__xludf.DUMMYFUNCTION("VLOOKUP(A325, IMPORTRANGE(""https://docs.google.com/spreadsheets/d/1Fa25-N6f79vxX2vKdAVxmi7Dwy5hf34dnRWdXsvIvqw/edit#gid=763219425!"",""A2:K500""),7,0)"),"#N/A")</f>
        <v>#N/A</v>
      </c>
      <c r="I325" s="27" t="str">
        <f ca="1">IFERROR(__xludf.DUMMYFUNCTION("VLOOKUP(A325, IMPORTRANGE(""https://docs.google.com/spreadsheets/d/1Fa25-N6f79vxX2vKdAVxmi7Dwy5hf34dnRWdXsvIvqw/edit#gid=763219425!"",""A2:K500""),8,0)"),"#N/A")</f>
        <v>#N/A</v>
      </c>
      <c r="J325" s="27" t="str">
        <f ca="1">IFERROR(__xludf.DUMMYFUNCTION("VLOOKUP(A325, IMPORTRANGE(""https://docs.google.com/spreadsheets/d/1Fa25-N6f79vxX2vKdAVxmi7Dwy5hf34dnRWdXsvIvqw/edit#gid=763219425!"",""A2:K500""),9,0)"),"#N/A")</f>
        <v>#N/A</v>
      </c>
      <c r="K325" s="27" t="str">
        <f ca="1">IFERROR(__xludf.DUMMYFUNCTION("VLOOKUP(A325, IMPORTRANGE(""https://docs.google.com/spreadsheets/d/1Fa25-N6f79vxX2vKdAVxmi7Dwy5hf34dnRWdXsvIvqw/edit#gid=763219425!"",""A2:K500""),10,0)"),"#N/A")</f>
        <v>#N/A</v>
      </c>
      <c r="L325" s="28" t="e">
        <f t="shared" ca="1" si="4"/>
        <v>#VALUE!</v>
      </c>
      <c r="M325" s="30" t="e">
        <f t="shared" ca="1" si="5"/>
        <v>#VALUE!</v>
      </c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4.25" x14ac:dyDescent="0.2">
      <c r="A326" s="25">
        <f t="shared" si="3"/>
        <v>325</v>
      </c>
      <c r="B326" s="26" t="str">
        <f ca="1">IFERROR(__xludf.DUMMYFUNCTION("VLOOKUP(A326, IMPORTRANGE(""https://docs.google.com/spreadsheets/d/1Fa25-N6f79vxX2vKdAVxmi7Dwy5hf34dnRWdXsvIvqw/edit#gid=763219425!"",""A2:K500""),3,0)"),"#N/A")</f>
        <v>#N/A</v>
      </c>
      <c r="C326" s="12" t="str">
        <f ca="1">IFERROR(__xludf.DUMMYFUNCTION("index(SPLIT(B326, "" ""), 0, 3)"),"#N/A")</f>
        <v>#N/A</v>
      </c>
      <c r="D326" s="13" t="e">
        <f ca="1">VLOOKUP(C326,Names!$C$2:$D$54,2,FALSE)</f>
        <v>#N/A</v>
      </c>
      <c r="E326" s="5" t="str">
        <f ca="1">IFERROR(__xludf.DUMMYFUNCTION("VLOOKUP(A326, IMPORTRANGE(""https://docs.google.com/spreadsheets/d/1Fa25-N6f79vxX2vKdAVxmi7Dwy5hf34dnRWdXsvIvqw/edit#gid=763219425!"",""A2:K500""),4,0)"),"#N/A")</f>
        <v>#N/A</v>
      </c>
      <c r="F326" s="5" t="str">
        <f ca="1">IFERROR(__xludf.DUMMYFUNCTION("VLOOKUP(A326, IMPORTRANGE(""https://docs.google.com/spreadsheets/d/1Fa25-N6f79vxX2vKdAVxmi7Dwy5hf34dnRWdXsvIvqw/edit#gid=763219425!"",""A2:K500""),5,0)"),"#N/A")</f>
        <v>#N/A</v>
      </c>
      <c r="G326" s="5" t="str">
        <f ca="1">IFERROR(__xludf.DUMMYFUNCTION("VLOOKUP(A326, IMPORTRANGE(""https://docs.google.com/spreadsheets/d/1Fa25-N6f79vxX2vKdAVxmi7Dwy5hf34dnRWdXsvIvqw/edit#gid=763219425!"",""A2:K500""),6,0)"),"#N/A")</f>
        <v>#N/A</v>
      </c>
      <c r="H326" s="27" t="str">
        <f ca="1">IFERROR(__xludf.DUMMYFUNCTION("VLOOKUP(A326, IMPORTRANGE(""https://docs.google.com/spreadsheets/d/1Fa25-N6f79vxX2vKdAVxmi7Dwy5hf34dnRWdXsvIvqw/edit#gid=763219425!"",""A2:K500""),7,0)"),"#N/A")</f>
        <v>#N/A</v>
      </c>
      <c r="I326" s="27" t="str">
        <f ca="1">IFERROR(__xludf.DUMMYFUNCTION("VLOOKUP(A326, IMPORTRANGE(""https://docs.google.com/spreadsheets/d/1Fa25-N6f79vxX2vKdAVxmi7Dwy5hf34dnRWdXsvIvqw/edit#gid=763219425!"",""A2:K500""),8,0)"),"#N/A")</f>
        <v>#N/A</v>
      </c>
      <c r="J326" s="27" t="str">
        <f ca="1">IFERROR(__xludf.DUMMYFUNCTION("VLOOKUP(A326, IMPORTRANGE(""https://docs.google.com/spreadsheets/d/1Fa25-N6f79vxX2vKdAVxmi7Dwy5hf34dnRWdXsvIvqw/edit#gid=763219425!"",""A2:K500""),9,0)"),"#N/A")</f>
        <v>#N/A</v>
      </c>
      <c r="K326" s="27" t="str">
        <f ca="1">IFERROR(__xludf.DUMMYFUNCTION("VLOOKUP(A326, IMPORTRANGE(""https://docs.google.com/spreadsheets/d/1Fa25-N6f79vxX2vKdAVxmi7Dwy5hf34dnRWdXsvIvqw/edit#gid=763219425!"",""A2:K500""),10,0)"),"#N/A")</f>
        <v>#N/A</v>
      </c>
      <c r="L326" s="28" t="e">
        <f t="shared" ca="1" si="4"/>
        <v>#VALUE!</v>
      </c>
      <c r="M326" s="30" t="e">
        <f t="shared" ca="1" si="5"/>
        <v>#VALUE!</v>
      </c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4.25" x14ac:dyDescent="0.2">
      <c r="A327" s="25">
        <f t="shared" si="3"/>
        <v>326</v>
      </c>
      <c r="B327" s="26" t="str">
        <f ca="1">IFERROR(__xludf.DUMMYFUNCTION("VLOOKUP(A327, IMPORTRANGE(""https://docs.google.com/spreadsheets/d/1Fa25-N6f79vxX2vKdAVxmi7Dwy5hf34dnRWdXsvIvqw/edit#gid=763219425!"",""A2:K500""),3,0)"),"#N/A")</f>
        <v>#N/A</v>
      </c>
      <c r="C327" s="12" t="str">
        <f ca="1">IFERROR(__xludf.DUMMYFUNCTION("index(SPLIT(B327, "" ""), 0, 3)"),"#N/A")</f>
        <v>#N/A</v>
      </c>
      <c r="D327" s="13" t="e">
        <f ca="1">VLOOKUP(C327,Names!$C$2:$D$54,2,FALSE)</f>
        <v>#N/A</v>
      </c>
      <c r="E327" s="5" t="str">
        <f ca="1">IFERROR(__xludf.DUMMYFUNCTION("VLOOKUP(A327, IMPORTRANGE(""https://docs.google.com/spreadsheets/d/1Fa25-N6f79vxX2vKdAVxmi7Dwy5hf34dnRWdXsvIvqw/edit#gid=763219425!"",""A2:K500""),4,0)"),"#N/A")</f>
        <v>#N/A</v>
      </c>
      <c r="F327" s="5" t="str">
        <f ca="1">IFERROR(__xludf.DUMMYFUNCTION("VLOOKUP(A327, IMPORTRANGE(""https://docs.google.com/spreadsheets/d/1Fa25-N6f79vxX2vKdAVxmi7Dwy5hf34dnRWdXsvIvqw/edit#gid=763219425!"",""A2:K500""),5,0)"),"#N/A")</f>
        <v>#N/A</v>
      </c>
      <c r="G327" s="5" t="str">
        <f ca="1">IFERROR(__xludf.DUMMYFUNCTION("VLOOKUP(A327, IMPORTRANGE(""https://docs.google.com/spreadsheets/d/1Fa25-N6f79vxX2vKdAVxmi7Dwy5hf34dnRWdXsvIvqw/edit#gid=763219425!"",""A2:K500""),6,0)"),"#N/A")</f>
        <v>#N/A</v>
      </c>
      <c r="H327" s="27" t="str">
        <f ca="1">IFERROR(__xludf.DUMMYFUNCTION("VLOOKUP(A327, IMPORTRANGE(""https://docs.google.com/spreadsheets/d/1Fa25-N6f79vxX2vKdAVxmi7Dwy5hf34dnRWdXsvIvqw/edit#gid=763219425!"",""A2:K500""),7,0)"),"#N/A")</f>
        <v>#N/A</v>
      </c>
      <c r="I327" s="27" t="str">
        <f ca="1">IFERROR(__xludf.DUMMYFUNCTION("VLOOKUP(A327, IMPORTRANGE(""https://docs.google.com/spreadsheets/d/1Fa25-N6f79vxX2vKdAVxmi7Dwy5hf34dnRWdXsvIvqw/edit#gid=763219425!"",""A2:K500""),8,0)"),"#N/A")</f>
        <v>#N/A</v>
      </c>
      <c r="J327" s="27" t="str">
        <f ca="1">IFERROR(__xludf.DUMMYFUNCTION("VLOOKUP(A327, IMPORTRANGE(""https://docs.google.com/spreadsheets/d/1Fa25-N6f79vxX2vKdAVxmi7Dwy5hf34dnRWdXsvIvqw/edit#gid=763219425!"",""A2:K500""),9,0)"),"#N/A")</f>
        <v>#N/A</v>
      </c>
      <c r="K327" s="27" t="str">
        <f ca="1">IFERROR(__xludf.DUMMYFUNCTION("VLOOKUP(A327, IMPORTRANGE(""https://docs.google.com/spreadsheets/d/1Fa25-N6f79vxX2vKdAVxmi7Dwy5hf34dnRWdXsvIvqw/edit#gid=763219425!"",""A2:K500""),10,0)"),"#N/A")</f>
        <v>#N/A</v>
      </c>
      <c r="L327" s="28" t="e">
        <f t="shared" ca="1" si="4"/>
        <v>#VALUE!</v>
      </c>
      <c r="M327" s="30" t="e">
        <f t="shared" ca="1" si="5"/>
        <v>#VALUE!</v>
      </c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4.25" x14ac:dyDescent="0.2">
      <c r="A328" s="25">
        <f t="shared" si="3"/>
        <v>327</v>
      </c>
      <c r="B328" s="26" t="str">
        <f ca="1">IFERROR(__xludf.DUMMYFUNCTION("VLOOKUP(A328, IMPORTRANGE(""https://docs.google.com/spreadsheets/d/1Fa25-N6f79vxX2vKdAVxmi7Dwy5hf34dnRWdXsvIvqw/edit#gid=763219425!"",""A2:K500""),3,0)"),"#N/A")</f>
        <v>#N/A</v>
      </c>
      <c r="C328" s="12" t="str">
        <f ca="1">IFERROR(__xludf.DUMMYFUNCTION("index(SPLIT(B328, "" ""), 0, 3)"),"#N/A")</f>
        <v>#N/A</v>
      </c>
      <c r="D328" s="13" t="e">
        <f ca="1">VLOOKUP(C328,Names!$C$2:$D$54,2,FALSE)</f>
        <v>#N/A</v>
      </c>
      <c r="E328" s="5" t="str">
        <f ca="1">IFERROR(__xludf.DUMMYFUNCTION("VLOOKUP(A328, IMPORTRANGE(""https://docs.google.com/spreadsheets/d/1Fa25-N6f79vxX2vKdAVxmi7Dwy5hf34dnRWdXsvIvqw/edit#gid=763219425!"",""A2:K500""),4,0)"),"#N/A")</f>
        <v>#N/A</v>
      </c>
      <c r="F328" s="5" t="str">
        <f ca="1">IFERROR(__xludf.DUMMYFUNCTION("VLOOKUP(A328, IMPORTRANGE(""https://docs.google.com/spreadsheets/d/1Fa25-N6f79vxX2vKdAVxmi7Dwy5hf34dnRWdXsvIvqw/edit#gid=763219425!"",""A2:K500""),5,0)"),"#N/A")</f>
        <v>#N/A</v>
      </c>
      <c r="G328" s="5" t="str">
        <f ca="1">IFERROR(__xludf.DUMMYFUNCTION("VLOOKUP(A328, IMPORTRANGE(""https://docs.google.com/spreadsheets/d/1Fa25-N6f79vxX2vKdAVxmi7Dwy5hf34dnRWdXsvIvqw/edit#gid=763219425!"",""A2:K500""),6,0)"),"#N/A")</f>
        <v>#N/A</v>
      </c>
      <c r="H328" s="27" t="str">
        <f ca="1">IFERROR(__xludf.DUMMYFUNCTION("VLOOKUP(A328, IMPORTRANGE(""https://docs.google.com/spreadsheets/d/1Fa25-N6f79vxX2vKdAVxmi7Dwy5hf34dnRWdXsvIvqw/edit#gid=763219425!"",""A2:K500""),7,0)"),"#N/A")</f>
        <v>#N/A</v>
      </c>
      <c r="I328" s="27" t="str">
        <f ca="1">IFERROR(__xludf.DUMMYFUNCTION("VLOOKUP(A328, IMPORTRANGE(""https://docs.google.com/spreadsheets/d/1Fa25-N6f79vxX2vKdAVxmi7Dwy5hf34dnRWdXsvIvqw/edit#gid=763219425!"",""A2:K500""),8,0)"),"#N/A")</f>
        <v>#N/A</v>
      </c>
      <c r="J328" s="27" t="str">
        <f ca="1">IFERROR(__xludf.DUMMYFUNCTION("VLOOKUP(A328, IMPORTRANGE(""https://docs.google.com/spreadsheets/d/1Fa25-N6f79vxX2vKdAVxmi7Dwy5hf34dnRWdXsvIvqw/edit#gid=763219425!"",""A2:K500""),9,0)"),"#N/A")</f>
        <v>#N/A</v>
      </c>
      <c r="K328" s="27" t="str">
        <f ca="1">IFERROR(__xludf.DUMMYFUNCTION("VLOOKUP(A328, IMPORTRANGE(""https://docs.google.com/spreadsheets/d/1Fa25-N6f79vxX2vKdAVxmi7Dwy5hf34dnRWdXsvIvqw/edit#gid=763219425!"",""A2:K500""),10,0)"),"#N/A")</f>
        <v>#N/A</v>
      </c>
      <c r="L328" s="28" t="e">
        <f t="shared" ca="1" si="4"/>
        <v>#VALUE!</v>
      </c>
      <c r="M328" s="30" t="e">
        <f t="shared" ca="1" si="5"/>
        <v>#VALUE!</v>
      </c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4.25" x14ac:dyDescent="0.2">
      <c r="A329" s="25">
        <f t="shared" si="3"/>
        <v>328</v>
      </c>
      <c r="B329" s="26" t="str">
        <f ca="1">IFERROR(__xludf.DUMMYFUNCTION("VLOOKUP(A329, IMPORTRANGE(""https://docs.google.com/spreadsheets/d/1Fa25-N6f79vxX2vKdAVxmi7Dwy5hf34dnRWdXsvIvqw/edit#gid=763219425!"",""A2:K500""),3,0)"),"#N/A")</f>
        <v>#N/A</v>
      </c>
      <c r="C329" s="12" t="str">
        <f ca="1">IFERROR(__xludf.DUMMYFUNCTION("index(SPLIT(B329, "" ""), 0, 3)"),"#N/A")</f>
        <v>#N/A</v>
      </c>
      <c r="D329" s="13" t="e">
        <f ca="1">VLOOKUP(C329,Names!$C$2:$D$54,2,FALSE)</f>
        <v>#N/A</v>
      </c>
      <c r="E329" s="5" t="str">
        <f ca="1">IFERROR(__xludf.DUMMYFUNCTION("VLOOKUP(A329, IMPORTRANGE(""https://docs.google.com/spreadsheets/d/1Fa25-N6f79vxX2vKdAVxmi7Dwy5hf34dnRWdXsvIvqw/edit#gid=763219425!"",""A2:K500""),4,0)"),"#N/A")</f>
        <v>#N/A</v>
      </c>
      <c r="F329" s="5" t="str">
        <f ca="1">IFERROR(__xludf.DUMMYFUNCTION("VLOOKUP(A329, IMPORTRANGE(""https://docs.google.com/spreadsheets/d/1Fa25-N6f79vxX2vKdAVxmi7Dwy5hf34dnRWdXsvIvqw/edit#gid=763219425!"",""A2:K500""),5,0)"),"#N/A")</f>
        <v>#N/A</v>
      </c>
      <c r="G329" s="5" t="str">
        <f ca="1">IFERROR(__xludf.DUMMYFUNCTION("VLOOKUP(A329, IMPORTRANGE(""https://docs.google.com/spreadsheets/d/1Fa25-N6f79vxX2vKdAVxmi7Dwy5hf34dnRWdXsvIvqw/edit#gid=763219425!"",""A2:K500""),6,0)"),"#N/A")</f>
        <v>#N/A</v>
      </c>
      <c r="H329" s="27" t="str">
        <f ca="1">IFERROR(__xludf.DUMMYFUNCTION("VLOOKUP(A329, IMPORTRANGE(""https://docs.google.com/spreadsheets/d/1Fa25-N6f79vxX2vKdAVxmi7Dwy5hf34dnRWdXsvIvqw/edit#gid=763219425!"",""A2:K500""),7,0)"),"#N/A")</f>
        <v>#N/A</v>
      </c>
      <c r="I329" s="27" t="str">
        <f ca="1">IFERROR(__xludf.DUMMYFUNCTION("VLOOKUP(A329, IMPORTRANGE(""https://docs.google.com/spreadsheets/d/1Fa25-N6f79vxX2vKdAVxmi7Dwy5hf34dnRWdXsvIvqw/edit#gid=763219425!"",""A2:K500""),8,0)"),"#N/A")</f>
        <v>#N/A</v>
      </c>
      <c r="J329" s="27" t="str">
        <f ca="1">IFERROR(__xludf.DUMMYFUNCTION("VLOOKUP(A329, IMPORTRANGE(""https://docs.google.com/spreadsheets/d/1Fa25-N6f79vxX2vKdAVxmi7Dwy5hf34dnRWdXsvIvqw/edit#gid=763219425!"",""A2:K500""),9,0)"),"#N/A")</f>
        <v>#N/A</v>
      </c>
      <c r="K329" s="27" t="str">
        <f ca="1">IFERROR(__xludf.DUMMYFUNCTION("VLOOKUP(A329, IMPORTRANGE(""https://docs.google.com/spreadsheets/d/1Fa25-N6f79vxX2vKdAVxmi7Dwy5hf34dnRWdXsvIvqw/edit#gid=763219425!"",""A2:K500""),10,0)"),"#N/A")</f>
        <v>#N/A</v>
      </c>
      <c r="L329" s="28" t="e">
        <f t="shared" ca="1" si="4"/>
        <v>#VALUE!</v>
      </c>
      <c r="M329" s="30" t="e">
        <f t="shared" ca="1" si="5"/>
        <v>#VALUE!</v>
      </c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4.25" x14ac:dyDescent="0.2">
      <c r="A330" s="25">
        <f t="shared" si="3"/>
        <v>329</v>
      </c>
      <c r="B330" s="26" t="str">
        <f ca="1">IFERROR(__xludf.DUMMYFUNCTION("VLOOKUP(A330, IMPORTRANGE(""https://docs.google.com/spreadsheets/d/1Fa25-N6f79vxX2vKdAVxmi7Dwy5hf34dnRWdXsvIvqw/edit#gid=763219425!"",""A2:K500""),3,0)"),"#N/A")</f>
        <v>#N/A</v>
      </c>
      <c r="C330" s="12" t="str">
        <f ca="1">IFERROR(__xludf.DUMMYFUNCTION("index(SPLIT(B330, "" ""), 0, 3)"),"#N/A")</f>
        <v>#N/A</v>
      </c>
      <c r="D330" s="13" t="e">
        <f ca="1">VLOOKUP(C330,Names!$C$2:$D$54,2,FALSE)</f>
        <v>#N/A</v>
      </c>
      <c r="E330" s="5" t="str">
        <f ca="1">IFERROR(__xludf.DUMMYFUNCTION("VLOOKUP(A330, IMPORTRANGE(""https://docs.google.com/spreadsheets/d/1Fa25-N6f79vxX2vKdAVxmi7Dwy5hf34dnRWdXsvIvqw/edit#gid=763219425!"",""A2:K500""),4,0)"),"#N/A")</f>
        <v>#N/A</v>
      </c>
      <c r="F330" s="5" t="str">
        <f ca="1">IFERROR(__xludf.DUMMYFUNCTION("VLOOKUP(A330, IMPORTRANGE(""https://docs.google.com/spreadsheets/d/1Fa25-N6f79vxX2vKdAVxmi7Dwy5hf34dnRWdXsvIvqw/edit#gid=763219425!"",""A2:K500""),5,0)"),"#N/A")</f>
        <v>#N/A</v>
      </c>
      <c r="G330" s="5" t="str">
        <f ca="1">IFERROR(__xludf.DUMMYFUNCTION("VLOOKUP(A330, IMPORTRANGE(""https://docs.google.com/spreadsheets/d/1Fa25-N6f79vxX2vKdAVxmi7Dwy5hf34dnRWdXsvIvqw/edit#gid=763219425!"",""A2:K500""),6,0)"),"#N/A")</f>
        <v>#N/A</v>
      </c>
      <c r="H330" s="27" t="str">
        <f ca="1">IFERROR(__xludf.DUMMYFUNCTION("VLOOKUP(A330, IMPORTRANGE(""https://docs.google.com/spreadsheets/d/1Fa25-N6f79vxX2vKdAVxmi7Dwy5hf34dnRWdXsvIvqw/edit#gid=763219425!"",""A2:K500""),7,0)"),"#N/A")</f>
        <v>#N/A</v>
      </c>
      <c r="I330" s="27" t="str">
        <f ca="1">IFERROR(__xludf.DUMMYFUNCTION("VLOOKUP(A330, IMPORTRANGE(""https://docs.google.com/spreadsheets/d/1Fa25-N6f79vxX2vKdAVxmi7Dwy5hf34dnRWdXsvIvqw/edit#gid=763219425!"",""A2:K500""),8,0)"),"#N/A")</f>
        <v>#N/A</v>
      </c>
      <c r="J330" s="27" t="str">
        <f ca="1">IFERROR(__xludf.DUMMYFUNCTION("VLOOKUP(A330, IMPORTRANGE(""https://docs.google.com/spreadsheets/d/1Fa25-N6f79vxX2vKdAVxmi7Dwy5hf34dnRWdXsvIvqw/edit#gid=763219425!"",""A2:K500""),9,0)"),"#N/A")</f>
        <v>#N/A</v>
      </c>
      <c r="K330" s="27" t="str">
        <f ca="1">IFERROR(__xludf.DUMMYFUNCTION("VLOOKUP(A330, IMPORTRANGE(""https://docs.google.com/spreadsheets/d/1Fa25-N6f79vxX2vKdAVxmi7Dwy5hf34dnRWdXsvIvqw/edit#gid=763219425!"",""A2:K500""),10,0)"),"#N/A")</f>
        <v>#N/A</v>
      </c>
      <c r="L330" s="28" t="e">
        <f t="shared" ca="1" si="4"/>
        <v>#VALUE!</v>
      </c>
      <c r="M330" s="30" t="e">
        <f t="shared" ca="1" si="5"/>
        <v>#VALUE!</v>
      </c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4.25" x14ac:dyDescent="0.2">
      <c r="A331" s="25">
        <f t="shared" si="3"/>
        <v>330</v>
      </c>
      <c r="B331" s="26" t="str">
        <f ca="1">IFERROR(__xludf.DUMMYFUNCTION("VLOOKUP(A331, IMPORTRANGE(""https://docs.google.com/spreadsheets/d/1Fa25-N6f79vxX2vKdAVxmi7Dwy5hf34dnRWdXsvIvqw/edit#gid=763219425!"",""A2:K500""),3,0)"),"#N/A")</f>
        <v>#N/A</v>
      </c>
      <c r="C331" s="12" t="str">
        <f ca="1">IFERROR(__xludf.DUMMYFUNCTION("index(SPLIT(B331, "" ""), 0, 3)"),"#N/A")</f>
        <v>#N/A</v>
      </c>
      <c r="D331" s="13" t="e">
        <f ca="1">VLOOKUP(C331,Names!$C$2:$D$54,2,FALSE)</f>
        <v>#N/A</v>
      </c>
      <c r="E331" s="5" t="str">
        <f ca="1">IFERROR(__xludf.DUMMYFUNCTION("VLOOKUP(A331, IMPORTRANGE(""https://docs.google.com/spreadsheets/d/1Fa25-N6f79vxX2vKdAVxmi7Dwy5hf34dnRWdXsvIvqw/edit#gid=763219425!"",""A2:K500""),4,0)"),"#N/A")</f>
        <v>#N/A</v>
      </c>
      <c r="F331" s="5" t="str">
        <f ca="1">IFERROR(__xludf.DUMMYFUNCTION("VLOOKUP(A331, IMPORTRANGE(""https://docs.google.com/spreadsheets/d/1Fa25-N6f79vxX2vKdAVxmi7Dwy5hf34dnRWdXsvIvqw/edit#gid=763219425!"",""A2:K500""),5,0)"),"#N/A")</f>
        <v>#N/A</v>
      </c>
      <c r="G331" s="5" t="str">
        <f ca="1">IFERROR(__xludf.DUMMYFUNCTION("VLOOKUP(A331, IMPORTRANGE(""https://docs.google.com/spreadsheets/d/1Fa25-N6f79vxX2vKdAVxmi7Dwy5hf34dnRWdXsvIvqw/edit#gid=763219425!"",""A2:K500""),6,0)"),"#N/A")</f>
        <v>#N/A</v>
      </c>
      <c r="H331" s="27" t="str">
        <f ca="1">IFERROR(__xludf.DUMMYFUNCTION("VLOOKUP(A331, IMPORTRANGE(""https://docs.google.com/spreadsheets/d/1Fa25-N6f79vxX2vKdAVxmi7Dwy5hf34dnRWdXsvIvqw/edit#gid=763219425!"",""A2:K500""),7,0)"),"#N/A")</f>
        <v>#N/A</v>
      </c>
      <c r="I331" s="27" t="str">
        <f ca="1">IFERROR(__xludf.DUMMYFUNCTION("VLOOKUP(A331, IMPORTRANGE(""https://docs.google.com/spreadsheets/d/1Fa25-N6f79vxX2vKdAVxmi7Dwy5hf34dnRWdXsvIvqw/edit#gid=763219425!"",""A2:K500""),8,0)"),"#N/A")</f>
        <v>#N/A</v>
      </c>
      <c r="J331" s="27" t="str">
        <f ca="1">IFERROR(__xludf.DUMMYFUNCTION("VLOOKUP(A331, IMPORTRANGE(""https://docs.google.com/spreadsheets/d/1Fa25-N6f79vxX2vKdAVxmi7Dwy5hf34dnRWdXsvIvqw/edit#gid=763219425!"",""A2:K500""),9,0)"),"#N/A")</f>
        <v>#N/A</v>
      </c>
      <c r="K331" s="27" t="str">
        <f ca="1">IFERROR(__xludf.DUMMYFUNCTION("VLOOKUP(A331, IMPORTRANGE(""https://docs.google.com/spreadsheets/d/1Fa25-N6f79vxX2vKdAVxmi7Dwy5hf34dnRWdXsvIvqw/edit#gid=763219425!"",""A2:K500""),10,0)"),"#N/A")</f>
        <v>#N/A</v>
      </c>
      <c r="L331" s="28" t="e">
        <f t="shared" ca="1" si="4"/>
        <v>#VALUE!</v>
      </c>
      <c r="M331" s="30" t="e">
        <f t="shared" ca="1" si="5"/>
        <v>#VALUE!</v>
      </c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4.25" x14ac:dyDescent="0.2">
      <c r="A332" s="25">
        <f t="shared" si="3"/>
        <v>331</v>
      </c>
      <c r="B332" s="26" t="str">
        <f ca="1">IFERROR(__xludf.DUMMYFUNCTION("VLOOKUP(A332, IMPORTRANGE(""https://docs.google.com/spreadsheets/d/1Fa25-N6f79vxX2vKdAVxmi7Dwy5hf34dnRWdXsvIvqw/edit#gid=763219425!"",""A2:K500""),3,0)"),"#N/A")</f>
        <v>#N/A</v>
      </c>
      <c r="C332" s="12" t="str">
        <f ca="1">IFERROR(__xludf.DUMMYFUNCTION("index(SPLIT(B332, "" ""), 0, 3)"),"#N/A")</f>
        <v>#N/A</v>
      </c>
      <c r="D332" s="13" t="e">
        <f ca="1">VLOOKUP(C332,Names!$C$2:$D$54,2,FALSE)</f>
        <v>#N/A</v>
      </c>
      <c r="E332" s="5" t="str">
        <f ca="1">IFERROR(__xludf.DUMMYFUNCTION("VLOOKUP(A332, IMPORTRANGE(""https://docs.google.com/spreadsheets/d/1Fa25-N6f79vxX2vKdAVxmi7Dwy5hf34dnRWdXsvIvqw/edit#gid=763219425!"",""A2:K500""),4,0)"),"#N/A")</f>
        <v>#N/A</v>
      </c>
      <c r="F332" s="5" t="str">
        <f ca="1">IFERROR(__xludf.DUMMYFUNCTION("VLOOKUP(A332, IMPORTRANGE(""https://docs.google.com/spreadsheets/d/1Fa25-N6f79vxX2vKdAVxmi7Dwy5hf34dnRWdXsvIvqw/edit#gid=763219425!"",""A2:K500""),5,0)"),"#N/A")</f>
        <v>#N/A</v>
      </c>
      <c r="G332" s="5" t="str">
        <f ca="1">IFERROR(__xludf.DUMMYFUNCTION("VLOOKUP(A332, IMPORTRANGE(""https://docs.google.com/spreadsheets/d/1Fa25-N6f79vxX2vKdAVxmi7Dwy5hf34dnRWdXsvIvqw/edit#gid=763219425!"",""A2:K500""),6,0)"),"#N/A")</f>
        <v>#N/A</v>
      </c>
      <c r="H332" s="27" t="str">
        <f ca="1">IFERROR(__xludf.DUMMYFUNCTION("VLOOKUP(A332, IMPORTRANGE(""https://docs.google.com/spreadsheets/d/1Fa25-N6f79vxX2vKdAVxmi7Dwy5hf34dnRWdXsvIvqw/edit#gid=763219425!"",""A2:K500""),7,0)"),"#N/A")</f>
        <v>#N/A</v>
      </c>
      <c r="I332" s="27" t="str">
        <f ca="1">IFERROR(__xludf.DUMMYFUNCTION("VLOOKUP(A332, IMPORTRANGE(""https://docs.google.com/spreadsheets/d/1Fa25-N6f79vxX2vKdAVxmi7Dwy5hf34dnRWdXsvIvqw/edit#gid=763219425!"",""A2:K500""),8,0)"),"#N/A")</f>
        <v>#N/A</v>
      </c>
      <c r="J332" s="27" t="str">
        <f ca="1">IFERROR(__xludf.DUMMYFUNCTION("VLOOKUP(A332, IMPORTRANGE(""https://docs.google.com/spreadsheets/d/1Fa25-N6f79vxX2vKdAVxmi7Dwy5hf34dnRWdXsvIvqw/edit#gid=763219425!"",""A2:K500""),9,0)"),"#N/A")</f>
        <v>#N/A</v>
      </c>
      <c r="K332" s="27" t="str">
        <f ca="1">IFERROR(__xludf.DUMMYFUNCTION("VLOOKUP(A332, IMPORTRANGE(""https://docs.google.com/spreadsheets/d/1Fa25-N6f79vxX2vKdAVxmi7Dwy5hf34dnRWdXsvIvqw/edit#gid=763219425!"",""A2:K500""),10,0)"),"#N/A")</f>
        <v>#N/A</v>
      </c>
      <c r="L332" s="28" t="e">
        <f t="shared" ca="1" si="4"/>
        <v>#VALUE!</v>
      </c>
      <c r="M332" s="30" t="e">
        <f t="shared" ca="1" si="5"/>
        <v>#VALUE!</v>
      </c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4.25" x14ac:dyDescent="0.2">
      <c r="A333" s="25">
        <f t="shared" si="3"/>
        <v>332</v>
      </c>
      <c r="B333" s="26" t="str">
        <f ca="1">IFERROR(__xludf.DUMMYFUNCTION("VLOOKUP(A333, IMPORTRANGE(""https://docs.google.com/spreadsheets/d/1Fa25-N6f79vxX2vKdAVxmi7Dwy5hf34dnRWdXsvIvqw/edit#gid=763219425!"",""A2:K500""),3,0)"),"#N/A")</f>
        <v>#N/A</v>
      </c>
      <c r="C333" s="12" t="str">
        <f ca="1">IFERROR(__xludf.DUMMYFUNCTION("index(SPLIT(B333, "" ""), 0, 3)"),"#N/A")</f>
        <v>#N/A</v>
      </c>
      <c r="D333" s="13" t="e">
        <f ca="1">VLOOKUP(C333,Names!$C$2:$D$54,2,FALSE)</f>
        <v>#N/A</v>
      </c>
      <c r="E333" s="5" t="str">
        <f ca="1">IFERROR(__xludf.DUMMYFUNCTION("VLOOKUP(A333, IMPORTRANGE(""https://docs.google.com/spreadsheets/d/1Fa25-N6f79vxX2vKdAVxmi7Dwy5hf34dnRWdXsvIvqw/edit#gid=763219425!"",""A2:K500""),4,0)"),"#N/A")</f>
        <v>#N/A</v>
      </c>
      <c r="F333" s="5" t="str">
        <f ca="1">IFERROR(__xludf.DUMMYFUNCTION("VLOOKUP(A333, IMPORTRANGE(""https://docs.google.com/spreadsheets/d/1Fa25-N6f79vxX2vKdAVxmi7Dwy5hf34dnRWdXsvIvqw/edit#gid=763219425!"",""A2:K500""),5,0)"),"#N/A")</f>
        <v>#N/A</v>
      </c>
      <c r="G333" s="5" t="str">
        <f ca="1">IFERROR(__xludf.DUMMYFUNCTION("VLOOKUP(A333, IMPORTRANGE(""https://docs.google.com/spreadsheets/d/1Fa25-N6f79vxX2vKdAVxmi7Dwy5hf34dnRWdXsvIvqw/edit#gid=763219425!"",""A2:K500""),6,0)"),"#N/A")</f>
        <v>#N/A</v>
      </c>
      <c r="H333" s="27" t="str">
        <f ca="1">IFERROR(__xludf.DUMMYFUNCTION("VLOOKUP(A333, IMPORTRANGE(""https://docs.google.com/spreadsheets/d/1Fa25-N6f79vxX2vKdAVxmi7Dwy5hf34dnRWdXsvIvqw/edit#gid=763219425!"",""A2:K500""),7,0)"),"#N/A")</f>
        <v>#N/A</v>
      </c>
      <c r="I333" s="27" t="str">
        <f ca="1">IFERROR(__xludf.DUMMYFUNCTION("VLOOKUP(A333, IMPORTRANGE(""https://docs.google.com/spreadsheets/d/1Fa25-N6f79vxX2vKdAVxmi7Dwy5hf34dnRWdXsvIvqw/edit#gid=763219425!"",""A2:K500""),8,0)"),"#N/A")</f>
        <v>#N/A</v>
      </c>
      <c r="J333" s="27" t="str">
        <f ca="1">IFERROR(__xludf.DUMMYFUNCTION("VLOOKUP(A333, IMPORTRANGE(""https://docs.google.com/spreadsheets/d/1Fa25-N6f79vxX2vKdAVxmi7Dwy5hf34dnRWdXsvIvqw/edit#gid=763219425!"",""A2:K500""),9,0)"),"#N/A")</f>
        <v>#N/A</v>
      </c>
      <c r="K333" s="27" t="str">
        <f ca="1">IFERROR(__xludf.DUMMYFUNCTION("VLOOKUP(A333, IMPORTRANGE(""https://docs.google.com/spreadsheets/d/1Fa25-N6f79vxX2vKdAVxmi7Dwy5hf34dnRWdXsvIvqw/edit#gid=763219425!"",""A2:K500""),10,0)"),"#N/A")</f>
        <v>#N/A</v>
      </c>
      <c r="L333" s="28" t="e">
        <f t="shared" ca="1" si="4"/>
        <v>#VALUE!</v>
      </c>
      <c r="M333" s="30" t="e">
        <f t="shared" ca="1" si="5"/>
        <v>#VALUE!</v>
      </c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4.25" x14ac:dyDescent="0.2">
      <c r="A334" s="25">
        <f t="shared" si="3"/>
        <v>333</v>
      </c>
      <c r="B334" s="26" t="str">
        <f ca="1">IFERROR(__xludf.DUMMYFUNCTION("VLOOKUP(A334, IMPORTRANGE(""https://docs.google.com/spreadsheets/d/1Fa25-N6f79vxX2vKdAVxmi7Dwy5hf34dnRWdXsvIvqw/edit#gid=763219425!"",""A2:K500""),3,0)"),"#N/A")</f>
        <v>#N/A</v>
      </c>
      <c r="C334" s="12" t="str">
        <f ca="1">IFERROR(__xludf.DUMMYFUNCTION("index(SPLIT(B334, "" ""), 0, 3)"),"#N/A")</f>
        <v>#N/A</v>
      </c>
      <c r="D334" s="13" t="e">
        <f ca="1">VLOOKUP(C334,Names!$C$2:$D$54,2,FALSE)</f>
        <v>#N/A</v>
      </c>
      <c r="E334" s="5" t="str">
        <f ca="1">IFERROR(__xludf.DUMMYFUNCTION("VLOOKUP(A334, IMPORTRANGE(""https://docs.google.com/spreadsheets/d/1Fa25-N6f79vxX2vKdAVxmi7Dwy5hf34dnRWdXsvIvqw/edit#gid=763219425!"",""A2:K500""),4,0)"),"#N/A")</f>
        <v>#N/A</v>
      </c>
      <c r="F334" s="5" t="str">
        <f ca="1">IFERROR(__xludf.DUMMYFUNCTION("VLOOKUP(A334, IMPORTRANGE(""https://docs.google.com/spreadsheets/d/1Fa25-N6f79vxX2vKdAVxmi7Dwy5hf34dnRWdXsvIvqw/edit#gid=763219425!"",""A2:K500""),5,0)"),"#N/A")</f>
        <v>#N/A</v>
      </c>
      <c r="G334" s="5" t="str">
        <f ca="1">IFERROR(__xludf.DUMMYFUNCTION("VLOOKUP(A334, IMPORTRANGE(""https://docs.google.com/spreadsheets/d/1Fa25-N6f79vxX2vKdAVxmi7Dwy5hf34dnRWdXsvIvqw/edit#gid=763219425!"",""A2:K500""),6,0)"),"#N/A")</f>
        <v>#N/A</v>
      </c>
      <c r="H334" s="27" t="str">
        <f ca="1">IFERROR(__xludf.DUMMYFUNCTION("VLOOKUP(A334, IMPORTRANGE(""https://docs.google.com/spreadsheets/d/1Fa25-N6f79vxX2vKdAVxmi7Dwy5hf34dnRWdXsvIvqw/edit#gid=763219425!"",""A2:K500""),7,0)"),"#N/A")</f>
        <v>#N/A</v>
      </c>
      <c r="I334" s="27" t="str">
        <f ca="1">IFERROR(__xludf.DUMMYFUNCTION("VLOOKUP(A334, IMPORTRANGE(""https://docs.google.com/spreadsheets/d/1Fa25-N6f79vxX2vKdAVxmi7Dwy5hf34dnRWdXsvIvqw/edit#gid=763219425!"",""A2:K500""),8,0)"),"#N/A")</f>
        <v>#N/A</v>
      </c>
      <c r="J334" s="27" t="str">
        <f ca="1">IFERROR(__xludf.DUMMYFUNCTION("VLOOKUP(A334, IMPORTRANGE(""https://docs.google.com/spreadsheets/d/1Fa25-N6f79vxX2vKdAVxmi7Dwy5hf34dnRWdXsvIvqw/edit#gid=763219425!"",""A2:K500""),9,0)"),"#N/A")</f>
        <v>#N/A</v>
      </c>
      <c r="K334" s="27" t="str">
        <f ca="1">IFERROR(__xludf.DUMMYFUNCTION("VLOOKUP(A334, IMPORTRANGE(""https://docs.google.com/spreadsheets/d/1Fa25-N6f79vxX2vKdAVxmi7Dwy5hf34dnRWdXsvIvqw/edit#gid=763219425!"",""A2:K500""),10,0)"),"#N/A")</f>
        <v>#N/A</v>
      </c>
      <c r="L334" s="28" t="e">
        <f t="shared" ca="1" si="4"/>
        <v>#VALUE!</v>
      </c>
      <c r="M334" s="30" t="e">
        <f t="shared" ca="1" si="5"/>
        <v>#VALUE!</v>
      </c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4.25" x14ac:dyDescent="0.2">
      <c r="A335" s="25">
        <f t="shared" si="3"/>
        <v>334</v>
      </c>
      <c r="B335" s="26" t="str">
        <f ca="1">IFERROR(__xludf.DUMMYFUNCTION("VLOOKUP(A335, IMPORTRANGE(""https://docs.google.com/spreadsheets/d/1Fa25-N6f79vxX2vKdAVxmi7Dwy5hf34dnRWdXsvIvqw/edit#gid=763219425!"",""A2:K500""),3,0)"),"#N/A")</f>
        <v>#N/A</v>
      </c>
      <c r="C335" s="12" t="str">
        <f ca="1">IFERROR(__xludf.DUMMYFUNCTION("index(SPLIT(B335, "" ""), 0, 3)"),"#N/A")</f>
        <v>#N/A</v>
      </c>
      <c r="D335" s="13" t="e">
        <f ca="1">VLOOKUP(C335,Names!$C$2:$D$54,2,FALSE)</f>
        <v>#N/A</v>
      </c>
      <c r="E335" s="5" t="str">
        <f ca="1">IFERROR(__xludf.DUMMYFUNCTION("VLOOKUP(A335, IMPORTRANGE(""https://docs.google.com/spreadsheets/d/1Fa25-N6f79vxX2vKdAVxmi7Dwy5hf34dnRWdXsvIvqw/edit#gid=763219425!"",""A2:K500""),4,0)"),"#N/A")</f>
        <v>#N/A</v>
      </c>
      <c r="F335" s="5" t="str">
        <f ca="1">IFERROR(__xludf.DUMMYFUNCTION("VLOOKUP(A335, IMPORTRANGE(""https://docs.google.com/spreadsheets/d/1Fa25-N6f79vxX2vKdAVxmi7Dwy5hf34dnRWdXsvIvqw/edit#gid=763219425!"",""A2:K500""),5,0)"),"#N/A")</f>
        <v>#N/A</v>
      </c>
      <c r="G335" s="5" t="str">
        <f ca="1">IFERROR(__xludf.DUMMYFUNCTION("VLOOKUP(A335, IMPORTRANGE(""https://docs.google.com/spreadsheets/d/1Fa25-N6f79vxX2vKdAVxmi7Dwy5hf34dnRWdXsvIvqw/edit#gid=763219425!"",""A2:K500""),6,0)"),"#N/A")</f>
        <v>#N/A</v>
      </c>
      <c r="H335" s="27" t="str">
        <f ca="1">IFERROR(__xludf.DUMMYFUNCTION("VLOOKUP(A335, IMPORTRANGE(""https://docs.google.com/spreadsheets/d/1Fa25-N6f79vxX2vKdAVxmi7Dwy5hf34dnRWdXsvIvqw/edit#gid=763219425!"",""A2:K500""),7,0)"),"#N/A")</f>
        <v>#N/A</v>
      </c>
      <c r="I335" s="27" t="str">
        <f ca="1">IFERROR(__xludf.DUMMYFUNCTION("VLOOKUP(A335, IMPORTRANGE(""https://docs.google.com/spreadsheets/d/1Fa25-N6f79vxX2vKdAVxmi7Dwy5hf34dnRWdXsvIvqw/edit#gid=763219425!"",""A2:K500""),8,0)"),"#N/A")</f>
        <v>#N/A</v>
      </c>
      <c r="J335" s="27" t="str">
        <f ca="1">IFERROR(__xludf.DUMMYFUNCTION("VLOOKUP(A335, IMPORTRANGE(""https://docs.google.com/spreadsheets/d/1Fa25-N6f79vxX2vKdAVxmi7Dwy5hf34dnRWdXsvIvqw/edit#gid=763219425!"",""A2:K500""),9,0)"),"#N/A")</f>
        <v>#N/A</v>
      </c>
      <c r="K335" s="27" t="str">
        <f ca="1">IFERROR(__xludf.DUMMYFUNCTION("VLOOKUP(A335, IMPORTRANGE(""https://docs.google.com/spreadsheets/d/1Fa25-N6f79vxX2vKdAVxmi7Dwy5hf34dnRWdXsvIvqw/edit#gid=763219425!"",""A2:K500""),10,0)"),"#N/A")</f>
        <v>#N/A</v>
      </c>
      <c r="L335" s="28" t="e">
        <f t="shared" ca="1" si="4"/>
        <v>#VALUE!</v>
      </c>
      <c r="M335" s="30" t="e">
        <f t="shared" ca="1" si="5"/>
        <v>#VALUE!</v>
      </c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4.25" x14ac:dyDescent="0.2">
      <c r="A336" s="25">
        <f t="shared" si="3"/>
        <v>335</v>
      </c>
      <c r="B336" s="26" t="str">
        <f ca="1">IFERROR(__xludf.DUMMYFUNCTION("VLOOKUP(A336, IMPORTRANGE(""https://docs.google.com/spreadsheets/d/1Fa25-N6f79vxX2vKdAVxmi7Dwy5hf34dnRWdXsvIvqw/edit#gid=763219425!"",""A2:K500""),3,0)"),"#N/A")</f>
        <v>#N/A</v>
      </c>
      <c r="C336" s="12" t="str">
        <f ca="1">IFERROR(__xludf.DUMMYFUNCTION("index(SPLIT(B336, "" ""), 0, 3)"),"#N/A")</f>
        <v>#N/A</v>
      </c>
      <c r="D336" s="13" t="e">
        <f ca="1">VLOOKUP(C336,Names!$C$2:$D$54,2,FALSE)</f>
        <v>#N/A</v>
      </c>
      <c r="E336" s="5" t="str">
        <f ca="1">IFERROR(__xludf.DUMMYFUNCTION("VLOOKUP(A336, IMPORTRANGE(""https://docs.google.com/spreadsheets/d/1Fa25-N6f79vxX2vKdAVxmi7Dwy5hf34dnRWdXsvIvqw/edit#gid=763219425!"",""A2:K500""),4,0)"),"#N/A")</f>
        <v>#N/A</v>
      </c>
      <c r="F336" s="5" t="str">
        <f ca="1">IFERROR(__xludf.DUMMYFUNCTION("VLOOKUP(A336, IMPORTRANGE(""https://docs.google.com/spreadsheets/d/1Fa25-N6f79vxX2vKdAVxmi7Dwy5hf34dnRWdXsvIvqw/edit#gid=763219425!"",""A2:K500""),5,0)"),"#N/A")</f>
        <v>#N/A</v>
      </c>
      <c r="G336" s="5" t="str">
        <f ca="1">IFERROR(__xludf.DUMMYFUNCTION("VLOOKUP(A336, IMPORTRANGE(""https://docs.google.com/spreadsheets/d/1Fa25-N6f79vxX2vKdAVxmi7Dwy5hf34dnRWdXsvIvqw/edit#gid=763219425!"",""A2:K500""),6,0)"),"#N/A")</f>
        <v>#N/A</v>
      </c>
      <c r="H336" s="27" t="str">
        <f ca="1">IFERROR(__xludf.DUMMYFUNCTION("VLOOKUP(A336, IMPORTRANGE(""https://docs.google.com/spreadsheets/d/1Fa25-N6f79vxX2vKdAVxmi7Dwy5hf34dnRWdXsvIvqw/edit#gid=763219425!"",""A2:K500""),7,0)"),"#N/A")</f>
        <v>#N/A</v>
      </c>
      <c r="I336" s="27" t="str">
        <f ca="1">IFERROR(__xludf.DUMMYFUNCTION("VLOOKUP(A336, IMPORTRANGE(""https://docs.google.com/spreadsheets/d/1Fa25-N6f79vxX2vKdAVxmi7Dwy5hf34dnRWdXsvIvqw/edit#gid=763219425!"",""A2:K500""),8,0)"),"#N/A")</f>
        <v>#N/A</v>
      </c>
      <c r="J336" s="27" t="str">
        <f ca="1">IFERROR(__xludf.DUMMYFUNCTION("VLOOKUP(A336, IMPORTRANGE(""https://docs.google.com/spreadsheets/d/1Fa25-N6f79vxX2vKdAVxmi7Dwy5hf34dnRWdXsvIvqw/edit#gid=763219425!"",""A2:K500""),9,0)"),"#N/A")</f>
        <v>#N/A</v>
      </c>
      <c r="K336" s="27" t="str">
        <f ca="1">IFERROR(__xludf.DUMMYFUNCTION("VLOOKUP(A336, IMPORTRANGE(""https://docs.google.com/spreadsheets/d/1Fa25-N6f79vxX2vKdAVxmi7Dwy5hf34dnRWdXsvIvqw/edit#gid=763219425!"",""A2:K500""),10,0)"),"#N/A")</f>
        <v>#N/A</v>
      </c>
      <c r="L336" s="28" t="e">
        <f t="shared" ca="1" si="4"/>
        <v>#VALUE!</v>
      </c>
      <c r="M336" s="30" t="e">
        <f t="shared" ca="1" si="5"/>
        <v>#VALUE!</v>
      </c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4.25" x14ac:dyDescent="0.2">
      <c r="A337" s="25">
        <f t="shared" si="3"/>
        <v>336</v>
      </c>
      <c r="B337" s="26" t="str">
        <f ca="1">IFERROR(__xludf.DUMMYFUNCTION("VLOOKUP(A337, IMPORTRANGE(""https://docs.google.com/spreadsheets/d/1Fa25-N6f79vxX2vKdAVxmi7Dwy5hf34dnRWdXsvIvqw/edit#gid=763219425!"",""A2:K500""),3,0)"),"#N/A")</f>
        <v>#N/A</v>
      </c>
      <c r="C337" s="12" t="str">
        <f ca="1">IFERROR(__xludf.DUMMYFUNCTION("index(SPLIT(B337, "" ""), 0, 3)"),"#N/A")</f>
        <v>#N/A</v>
      </c>
      <c r="D337" s="13" t="e">
        <f ca="1">VLOOKUP(C337,Names!$C$2:$D$54,2,FALSE)</f>
        <v>#N/A</v>
      </c>
      <c r="E337" s="5" t="str">
        <f ca="1">IFERROR(__xludf.DUMMYFUNCTION("VLOOKUP(A337, IMPORTRANGE(""https://docs.google.com/spreadsheets/d/1Fa25-N6f79vxX2vKdAVxmi7Dwy5hf34dnRWdXsvIvqw/edit#gid=763219425!"",""A2:K500""),4,0)"),"#N/A")</f>
        <v>#N/A</v>
      </c>
      <c r="F337" s="5" t="str">
        <f ca="1">IFERROR(__xludf.DUMMYFUNCTION("VLOOKUP(A337, IMPORTRANGE(""https://docs.google.com/spreadsheets/d/1Fa25-N6f79vxX2vKdAVxmi7Dwy5hf34dnRWdXsvIvqw/edit#gid=763219425!"",""A2:K500""),5,0)"),"#N/A")</f>
        <v>#N/A</v>
      </c>
      <c r="G337" s="5" t="str">
        <f ca="1">IFERROR(__xludf.DUMMYFUNCTION("VLOOKUP(A337, IMPORTRANGE(""https://docs.google.com/spreadsheets/d/1Fa25-N6f79vxX2vKdAVxmi7Dwy5hf34dnRWdXsvIvqw/edit#gid=763219425!"",""A2:K500""),6,0)"),"#N/A")</f>
        <v>#N/A</v>
      </c>
      <c r="H337" s="27" t="str">
        <f ca="1">IFERROR(__xludf.DUMMYFUNCTION("VLOOKUP(A337, IMPORTRANGE(""https://docs.google.com/spreadsheets/d/1Fa25-N6f79vxX2vKdAVxmi7Dwy5hf34dnRWdXsvIvqw/edit#gid=763219425!"",""A2:K500""),7,0)"),"#N/A")</f>
        <v>#N/A</v>
      </c>
      <c r="I337" s="27" t="str">
        <f ca="1">IFERROR(__xludf.DUMMYFUNCTION("VLOOKUP(A337, IMPORTRANGE(""https://docs.google.com/spreadsheets/d/1Fa25-N6f79vxX2vKdAVxmi7Dwy5hf34dnRWdXsvIvqw/edit#gid=763219425!"",""A2:K500""),8,0)"),"#N/A")</f>
        <v>#N/A</v>
      </c>
      <c r="J337" s="27" t="str">
        <f ca="1">IFERROR(__xludf.DUMMYFUNCTION("VLOOKUP(A337, IMPORTRANGE(""https://docs.google.com/spreadsheets/d/1Fa25-N6f79vxX2vKdAVxmi7Dwy5hf34dnRWdXsvIvqw/edit#gid=763219425!"",""A2:K500""),9,0)"),"#N/A")</f>
        <v>#N/A</v>
      </c>
      <c r="K337" s="27" t="str">
        <f ca="1">IFERROR(__xludf.DUMMYFUNCTION("VLOOKUP(A337, IMPORTRANGE(""https://docs.google.com/spreadsheets/d/1Fa25-N6f79vxX2vKdAVxmi7Dwy5hf34dnRWdXsvIvqw/edit#gid=763219425!"",""A2:K500""),10,0)"),"#N/A")</f>
        <v>#N/A</v>
      </c>
      <c r="L337" s="28" t="e">
        <f t="shared" ca="1" si="4"/>
        <v>#VALUE!</v>
      </c>
      <c r="M337" s="30" t="e">
        <f t="shared" ca="1" si="5"/>
        <v>#VALUE!</v>
      </c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4.25" x14ac:dyDescent="0.2">
      <c r="A338" s="25">
        <f t="shared" si="3"/>
        <v>337</v>
      </c>
      <c r="B338" s="26" t="str">
        <f ca="1">IFERROR(__xludf.DUMMYFUNCTION("VLOOKUP(A338, IMPORTRANGE(""https://docs.google.com/spreadsheets/d/1Fa25-N6f79vxX2vKdAVxmi7Dwy5hf34dnRWdXsvIvqw/edit#gid=763219425!"",""A2:K500""),3,0)"),"#N/A")</f>
        <v>#N/A</v>
      </c>
      <c r="C338" s="12" t="str">
        <f ca="1">IFERROR(__xludf.DUMMYFUNCTION("index(SPLIT(B338, "" ""), 0, 3)"),"#N/A")</f>
        <v>#N/A</v>
      </c>
      <c r="D338" s="13" t="e">
        <f ca="1">VLOOKUP(C338,Names!$C$2:$D$54,2,FALSE)</f>
        <v>#N/A</v>
      </c>
      <c r="E338" s="5" t="str">
        <f ca="1">IFERROR(__xludf.DUMMYFUNCTION("VLOOKUP(A338, IMPORTRANGE(""https://docs.google.com/spreadsheets/d/1Fa25-N6f79vxX2vKdAVxmi7Dwy5hf34dnRWdXsvIvqw/edit#gid=763219425!"",""A2:K500""),4,0)"),"#N/A")</f>
        <v>#N/A</v>
      </c>
      <c r="F338" s="5" t="str">
        <f ca="1">IFERROR(__xludf.DUMMYFUNCTION("VLOOKUP(A338, IMPORTRANGE(""https://docs.google.com/spreadsheets/d/1Fa25-N6f79vxX2vKdAVxmi7Dwy5hf34dnRWdXsvIvqw/edit#gid=763219425!"",""A2:K500""),5,0)"),"#N/A")</f>
        <v>#N/A</v>
      </c>
      <c r="G338" s="5" t="str">
        <f ca="1">IFERROR(__xludf.DUMMYFUNCTION("VLOOKUP(A338, IMPORTRANGE(""https://docs.google.com/spreadsheets/d/1Fa25-N6f79vxX2vKdAVxmi7Dwy5hf34dnRWdXsvIvqw/edit#gid=763219425!"",""A2:K500""),6,0)"),"#N/A")</f>
        <v>#N/A</v>
      </c>
      <c r="H338" s="27" t="str">
        <f ca="1">IFERROR(__xludf.DUMMYFUNCTION("VLOOKUP(A338, IMPORTRANGE(""https://docs.google.com/spreadsheets/d/1Fa25-N6f79vxX2vKdAVxmi7Dwy5hf34dnRWdXsvIvqw/edit#gid=763219425!"",""A2:K500""),7,0)"),"#N/A")</f>
        <v>#N/A</v>
      </c>
      <c r="I338" s="27" t="str">
        <f ca="1">IFERROR(__xludf.DUMMYFUNCTION("VLOOKUP(A338, IMPORTRANGE(""https://docs.google.com/spreadsheets/d/1Fa25-N6f79vxX2vKdAVxmi7Dwy5hf34dnRWdXsvIvqw/edit#gid=763219425!"",""A2:K500""),8,0)"),"#N/A")</f>
        <v>#N/A</v>
      </c>
      <c r="J338" s="27" t="str">
        <f ca="1">IFERROR(__xludf.DUMMYFUNCTION("VLOOKUP(A338, IMPORTRANGE(""https://docs.google.com/spreadsheets/d/1Fa25-N6f79vxX2vKdAVxmi7Dwy5hf34dnRWdXsvIvqw/edit#gid=763219425!"",""A2:K500""),9,0)"),"#N/A")</f>
        <v>#N/A</v>
      </c>
      <c r="K338" s="27" t="str">
        <f ca="1">IFERROR(__xludf.DUMMYFUNCTION("VLOOKUP(A338, IMPORTRANGE(""https://docs.google.com/spreadsheets/d/1Fa25-N6f79vxX2vKdAVxmi7Dwy5hf34dnRWdXsvIvqw/edit#gid=763219425!"",""A2:K500""),10,0)"),"#N/A")</f>
        <v>#N/A</v>
      </c>
      <c r="L338" s="28" t="e">
        <f t="shared" ca="1" si="4"/>
        <v>#VALUE!</v>
      </c>
      <c r="M338" s="30" t="e">
        <f t="shared" ca="1" si="5"/>
        <v>#VALUE!</v>
      </c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4.25" x14ac:dyDescent="0.2">
      <c r="A339" s="25">
        <f t="shared" si="3"/>
        <v>338</v>
      </c>
      <c r="B339" s="26" t="str">
        <f ca="1">IFERROR(__xludf.DUMMYFUNCTION("VLOOKUP(A339, IMPORTRANGE(""https://docs.google.com/spreadsheets/d/1Fa25-N6f79vxX2vKdAVxmi7Dwy5hf34dnRWdXsvIvqw/edit#gid=763219425!"",""A2:K500""),3,0)"),"#N/A")</f>
        <v>#N/A</v>
      </c>
      <c r="C339" s="12" t="str">
        <f ca="1">IFERROR(__xludf.DUMMYFUNCTION("index(SPLIT(B339, "" ""), 0, 3)"),"#N/A")</f>
        <v>#N/A</v>
      </c>
      <c r="D339" s="13" t="e">
        <f ca="1">VLOOKUP(C339,Names!$C$2:$D$54,2,FALSE)</f>
        <v>#N/A</v>
      </c>
      <c r="E339" s="5" t="str">
        <f ca="1">IFERROR(__xludf.DUMMYFUNCTION("VLOOKUP(A339, IMPORTRANGE(""https://docs.google.com/spreadsheets/d/1Fa25-N6f79vxX2vKdAVxmi7Dwy5hf34dnRWdXsvIvqw/edit#gid=763219425!"",""A2:K500""),4,0)"),"#N/A")</f>
        <v>#N/A</v>
      </c>
      <c r="F339" s="5" t="str">
        <f ca="1">IFERROR(__xludf.DUMMYFUNCTION("VLOOKUP(A339, IMPORTRANGE(""https://docs.google.com/spreadsheets/d/1Fa25-N6f79vxX2vKdAVxmi7Dwy5hf34dnRWdXsvIvqw/edit#gid=763219425!"",""A2:K500""),5,0)"),"#N/A")</f>
        <v>#N/A</v>
      </c>
      <c r="G339" s="5" t="str">
        <f ca="1">IFERROR(__xludf.DUMMYFUNCTION("VLOOKUP(A339, IMPORTRANGE(""https://docs.google.com/spreadsheets/d/1Fa25-N6f79vxX2vKdAVxmi7Dwy5hf34dnRWdXsvIvqw/edit#gid=763219425!"",""A2:K500""),6,0)"),"#N/A")</f>
        <v>#N/A</v>
      </c>
      <c r="H339" s="27" t="str">
        <f ca="1">IFERROR(__xludf.DUMMYFUNCTION("VLOOKUP(A339, IMPORTRANGE(""https://docs.google.com/spreadsheets/d/1Fa25-N6f79vxX2vKdAVxmi7Dwy5hf34dnRWdXsvIvqw/edit#gid=763219425!"",""A2:K500""),7,0)"),"#N/A")</f>
        <v>#N/A</v>
      </c>
      <c r="I339" s="27" t="str">
        <f ca="1">IFERROR(__xludf.DUMMYFUNCTION("VLOOKUP(A339, IMPORTRANGE(""https://docs.google.com/spreadsheets/d/1Fa25-N6f79vxX2vKdAVxmi7Dwy5hf34dnRWdXsvIvqw/edit#gid=763219425!"",""A2:K500""),8,0)"),"#N/A")</f>
        <v>#N/A</v>
      </c>
      <c r="J339" s="27" t="str">
        <f ca="1">IFERROR(__xludf.DUMMYFUNCTION("VLOOKUP(A339, IMPORTRANGE(""https://docs.google.com/spreadsheets/d/1Fa25-N6f79vxX2vKdAVxmi7Dwy5hf34dnRWdXsvIvqw/edit#gid=763219425!"",""A2:K500""),9,0)"),"#N/A")</f>
        <v>#N/A</v>
      </c>
      <c r="K339" s="27" t="str">
        <f ca="1">IFERROR(__xludf.DUMMYFUNCTION("VLOOKUP(A339, IMPORTRANGE(""https://docs.google.com/spreadsheets/d/1Fa25-N6f79vxX2vKdAVxmi7Dwy5hf34dnRWdXsvIvqw/edit#gid=763219425!"",""A2:K500""),10,0)"),"#N/A")</f>
        <v>#N/A</v>
      </c>
      <c r="L339" s="28" t="e">
        <f t="shared" ca="1" si="4"/>
        <v>#VALUE!</v>
      </c>
      <c r="M339" s="30" t="e">
        <f t="shared" ca="1" si="5"/>
        <v>#VALUE!</v>
      </c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4.25" x14ac:dyDescent="0.2">
      <c r="A340" s="25">
        <f t="shared" si="3"/>
        <v>339</v>
      </c>
      <c r="B340" s="26" t="str">
        <f ca="1">IFERROR(__xludf.DUMMYFUNCTION("VLOOKUP(A340, IMPORTRANGE(""https://docs.google.com/spreadsheets/d/1Fa25-N6f79vxX2vKdAVxmi7Dwy5hf34dnRWdXsvIvqw/edit#gid=763219425!"",""A2:K500""),3,0)"),"#N/A")</f>
        <v>#N/A</v>
      </c>
      <c r="C340" s="12" t="str">
        <f ca="1">IFERROR(__xludf.DUMMYFUNCTION("index(SPLIT(B340, "" ""), 0, 3)"),"#N/A")</f>
        <v>#N/A</v>
      </c>
      <c r="D340" s="13" t="e">
        <f ca="1">VLOOKUP(C340,Names!$C$2:$D$54,2,FALSE)</f>
        <v>#N/A</v>
      </c>
      <c r="E340" s="5" t="str">
        <f ca="1">IFERROR(__xludf.DUMMYFUNCTION("VLOOKUP(A340, IMPORTRANGE(""https://docs.google.com/spreadsheets/d/1Fa25-N6f79vxX2vKdAVxmi7Dwy5hf34dnRWdXsvIvqw/edit#gid=763219425!"",""A2:K500""),4,0)"),"#N/A")</f>
        <v>#N/A</v>
      </c>
      <c r="F340" s="5" t="str">
        <f ca="1">IFERROR(__xludf.DUMMYFUNCTION("VLOOKUP(A340, IMPORTRANGE(""https://docs.google.com/spreadsheets/d/1Fa25-N6f79vxX2vKdAVxmi7Dwy5hf34dnRWdXsvIvqw/edit#gid=763219425!"",""A2:K500""),5,0)"),"#N/A")</f>
        <v>#N/A</v>
      </c>
      <c r="G340" s="5" t="str">
        <f ca="1">IFERROR(__xludf.DUMMYFUNCTION("VLOOKUP(A340, IMPORTRANGE(""https://docs.google.com/spreadsheets/d/1Fa25-N6f79vxX2vKdAVxmi7Dwy5hf34dnRWdXsvIvqw/edit#gid=763219425!"",""A2:K500""),6,0)"),"#N/A")</f>
        <v>#N/A</v>
      </c>
      <c r="H340" s="27" t="str">
        <f ca="1">IFERROR(__xludf.DUMMYFUNCTION("VLOOKUP(A340, IMPORTRANGE(""https://docs.google.com/spreadsheets/d/1Fa25-N6f79vxX2vKdAVxmi7Dwy5hf34dnRWdXsvIvqw/edit#gid=763219425!"",""A2:K500""),7,0)"),"#N/A")</f>
        <v>#N/A</v>
      </c>
      <c r="I340" s="27" t="str">
        <f ca="1">IFERROR(__xludf.DUMMYFUNCTION("VLOOKUP(A340, IMPORTRANGE(""https://docs.google.com/spreadsheets/d/1Fa25-N6f79vxX2vKdAVxmi7Dwy5hf34dnRWdXsvIvqw/edit#gid=763219425!"",""A2:K500""),8,0)"),"#N/A")</f>
        <v>#N/A</v>
      </c>
      <c r="J340" s="27" t="str">
        <f ca="1">IFERROR(__xludf.DUMMYFUNCTION("VLOOKUP(A340, IMPORTRANGE(""https://docs.google.com/spreadsheets/d/1Fa25-N6f79vxX2vKdAVxmi7Dwy5hf34dnRWdXsvIvqw/edit#gid=763219425!"",""A2:K500""),9,0)"),"#N/A")</f>
        <v>#N/A</v>
      </c>
      <c r="K340" s="27" t="str">
        <f ca="1">IFERROR(__xludf.DUMMYFUNCTION("VLOOKUP(A340, IMPORTRANGE(""https://docs.google.com/spreadsheets/d/1Fa25-N6f79vxX2vKdAVxmi7Dwy5hf34dnRWdXsvIvqw/edit#gid=763219425!"",""A2:K500""),10,0)"),"#N/A")</f>
        <v>#N/A</v>
      </c>
      <c r="L340" s="28" t="e">
        <f t="shared" ca="1" si="4"/>
        <v>#VALUE!</v>
      </c>
      <c r="M340" s="30" t="e">
        <f t="shared" ca="1" si="5"/>
        <v>#VALUE!</v>
      </c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4.25" x14ac:dyDescent="0.2">
      <c r="A341" s="25">
        <f t="shared" si="3"/>
        <v>340</v>
      </c>
      <c r="B341" s="26" t="str">
        <f ca="1">IFERROR(__xludf.DUMMYFUNCTION("VLOOKUP(A341, IMPORTRANGE(""https://docs.google.com/spreadsheets/d/1Fa25-N6f79vxX2vKdAVxmi7Dwy5hf34dnRWdXsvIvqw/edit#gid=763219425!"",""A2:K500""),3,0)"),"#N/A")</f>
        <v>#N/A</v>
      </c>
      <c r="C341" s="12" t="str">
        <f ca="1">IFERROR(__xludf.DUMMYFUNCTION("index(SPLIT(B341, "" ""), 0, 3)"),"#N/A")</f>
        <v>#N/A</v>
      </c>
      <c r="D341" s="13" t="e">
        <f ca="1">VLOOKUP(C341,Names!$C$2:$D$54,2,FALSE)</f>
        <v>#N/A</v>
      </c>
      <c r="E341" s="5" t="str">
        <f ca="1">IFERROR(__xludf.DUMMYFUNCTION("VLOOKUP(A341, IMPORTRANGE(""https://docs.google.com/spreadsheets/d/1Fa25-N6f79vxX2vKdAVxmi7Dwy5hf34dnRWdXsvIvqw/edit#gid=763219425!"",""A2:K500""),4,0)"),"#N/A")</f>
        <v>#N/A</v>
      </c>
      <c r="F341" s="5" t="str">
        <f ca="1">IFERROR(__xludf.DUMMYFUNCTION("VLOOKUP(A341, IMPORTRANGE(""https://docs.google.com/spreadsheets/d/1Fa25-N6f79vxX2vKdAVxmi7Dwy5hf34dnRWdXsvIvqw/edit#gid=763219425!"",""A2:K500""),5,0)"),"#N/A")</f>
        <v>#N/A</v>
      </c>
      <c r="G341" s="5" t="str">
        <f ca="1">IFERROR(__xludf.DUMMYFUNCTION("VLOOKUP(A341, IMPORTRANGE(""https://docs.google.com/spreadsheets/d/1Fa25-N6f79vxX2vKdAVxmi7Dwy5hf34dnRWdXsvIvqw/edit#gid=763219425!"",""A2:K500""),6,0)"),"#N/A")</f>
        <v>#N/A</v>
      </c>
      <c r="H341" s="27" t="str">
        <f ca="1">IFERROR(__xludf.DUMMYFUNCTION("VLOOKUP(A341, IMPORTRANGE(""https://docs.google.com/spreadsheets/d/1Fa25-N6f79vxX2vKdAVxmi7Dwy5hf34dnRWdXsvIvqw/edit#gid=763219425!"",""A2:K500""),7,0)"),"#N/A")</f>
        <v>#N/A</v>
      </c>
      <c r="I341" s="27" t="str">
        <f ca="1">IFERROR(__xludf.DUMMYFUNCTION("VLOOKUP(A341, IMPORTRANGE(""https://docs.google.com/spreadsheets/d/1Fa25-N6f79vxX2vKdAVxmi7Dwy5hf34dnRWdXsvIvqw/edit#gid=763219425!"",""A2:K500""),8,0)"),"#N/A")</f>
        <v>#N/A</v>
      </c>
      <c r="J341" s="27" t="str">
        <f ca="1">IFERROR(__xludf.DUMMYFUNCTION("VLOOKUP(A341, IMPORTRANGE(""https://docs.google.com/spreadsheets/d/1Fa25-N6f79vxX2vKdAVxmi7Dwy5hf34dnRWdXsvIvqw/edit#gid=763219425!"",""A2:K500""),9,0)"),"#N/A")</f>
        <v>#N/A</v>
      </c>
      <c r="K341" s="27" t="str">
        <f ca="1">IFERROR(__xludf.DUMMYFUNCTION("VLOOKUP(A341, IMPORTRANGE(""https://docs.google.com/spreadsheets/d/1Fa25-N6f79vxX2vKdAVxmi7Dwy5hf34dnRWdXsvIvqw/edit#gid=763219425!"",""A2:K500""),10,0)"),"#N/A")</f>
        <v>#N/A</v>
      </c>
      <c r="L341" s="28" t="e">
        <f t="shared" ca="1" si="4"/>
        <v>#VALUE!</v>
      </c>
      <c r="M341" s="30" t="e">
        <f t="shared" ca="1" si="5"/>
        <v>#VALUE!</v>
      </c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4.25" x14ac:dyDescent="0.2">
      <c r="A342" s="25">
        <f t="shared" si="3"/>
        <v>341</v>
      </c>
      <c r="B342" s="26" t="str">
        <f ca="1">IFERROR(__xludf.DUMMYFUNCTION("VLOOKUP(A342, IMPORTRANGE(""https://docs.google.com/spreadsheets/d/1Fa25-N6f79vxX2vKdAVxmi7Dwy5hf34dnRWdXsvIvqw/edit#gid=763219425!"",""A2:K500""),3,0)"),"#N/A")</f>
        <v>#N/A</v>
      </c>
      <c r="C342" s="12" t="str">
        <f ca="1">IFERROR(__xludf.DUMMYFUNCTION("index(SPLIT(B342, "" ""), 0, 3)"),"#N/A")</f>
        <v>#N/A</v>
      </c>
      <c r="D342" s="13" t="e">
        <f ca="1">VLOOKUP(C342,Names!$C$2:$D$54,2,FALSE)</f>
        <v>#N/A</v>
      </c>
      <c r="E342" s="5" t="str">
        <f ca="1">IFERROR(__xludf.DUMMYFUNCTION("VLOOKUP(A342, IMPORTRANGE(""https://docs.google.com/spreadsheets/d/1Fa25-N6f79vxX2vKdAVxmi7Dwy5hf34dnRWdXsvIvqw/edit#gid=763219425!"",""A2:K500""),4,0)"),"#N/A")</f>
        <v>#N/A</v>
      </c>
      <c r="F342" s="5" t="str">
        <f ca="1">IFERROR(__xludf.DUMMYFUNCTION("VLOOKUP(A342, IMPORTRANGE(""https://docs.google.com/spreadsheets/d/1Fa25-N6f79vxX2vKdAVxmi7Dwy5hf34dnRWdXsvIvqw/edit#gid=763219425!"",""A2:K500""),5,0)"),"#N/A")</f>
        <v>#N/A</v>
      </c>
      <c r="G342" s="5" t="str">
        <f ca="1">IFERROR(__xludf.DUMMYFUNCTION("VLOOKUP(A342, IMPORTRANGE(""https://docs.google.com/spreadsheets/d/1Fa25-N6f79vxX2vKdAVxmi7Dwy5hf34dnRWdXsvIvqw/edit#gid=763219425!"",""A2:K500""),6,0)"),"#N/A")</f>
        <v>#N/A</v>
      </c>
      <c r="H342" s="27" t="str">
        <f ca="1">IFERROR(__xludf.DUMMYFUNCTION("VLOOKUP(A342, IMPORTRANGE(""https://docs.google.com/spreadsheets/d/1Fa25-N6f79vxX2vKdAVxmi7Dwy5hf34dnRWdXsvIvqw/edit#gid=763219425!"",""A2:K500""),7,0)"),"#N/A")</f>
        <v>#N/A</v>
      </c>
      <c r="I342" s="27" t="str">
        <f ca="1">IFERROR(__xludf.DUMMYFUNCTION("VLOOKUP(A342, IMPORTRANGE(""https://docs.google.com/spreadsheets/d/1Fa25-N6f79vxX2vKdAVxmi7Dwy5hf34dnRWdXsvIvqw/edit#gid=763219425!"",""A2:K500""),8,0)"),"#N/A")</f>
        <v>#N/A</v>
      </c>
      <c r="J342" s="27" t="str">
        <f ca="1">IFERROR(__xludf.DUMMYFUNCTION("VLOOKUP(A342, IMPORTRANGE(""https://docs.google.com/spreadsheets/d/1Fa25-N6f79vxX2vKdAVxmi7Dwy5hf34dnRWdXsvIvqw/edit#gid=763219425!"",""A2:K500""),9,0)"),"#N/A")</f>
        <v>#N/A</v>
      </c>
      <c r="K342" s="27" t="str">
        <f ca="1">IFERROR(__xludf.DUMMYFUNCTION("VLOOKUP(A342, IMPORTRANGE(""https://docs.google.com/spreadsheets/d/1Fa25-N6f79vxX2vKdAVxmi7Dwy5hf34dnRWdXsvIvqw/edit#gid=763219425!"",""A2:K500""),10,0)"),"#N/A")</f>
        <v>#N/A</v>
      </c>
      <c r="L342" s="28" t="e">
        <f t="shared" ca="1" si="4"/>
        <v>#VALUE!</v>
      </c>
      <c r="M342" s="30" t="e">
        <f t="shared" ca="1" si="5"/>
        <v>#VALUE!</v>
      </c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4.25" x14ac:dyDescent="0.2">
      <c r="A343" s="25">
        <f t="shared" si="3"/>
        <v>342</v>
      </c>
      <c r="B343" s="26" t="str">
        <f ca="1">IFERROR(__xludf.DUMMYFUNCTION("VLOOKUP(A343, IMPORTRANGE(""https://docs.google.com/spreadsheets/d/1Fa25-N6f79vxX2vKdAVxmi7Dwy5hf34dnRWdXsvIvqw/edit#gid=763219425!"",""A2:K500""),3,0)"),"#N/A")</f>
        <v>#N/A</v>
      </c>
      <c r="C343" s="12" t="str">
        <f ca="1">IFERROR(__xludf.DUMMYFUNCTION("index(SPLIT(B343, "" ""), 0, 3)"),"#N/A")</f>
        <v>#N/A</v>
      </c>
      <c r="D343" s="13" t="e">
        <f ca="1">VLOOKUP(C343,Names!$C$2:$D$54,2,FALSE)</f>
        <v>#N/A</v>
      </c>
      <c r="E343" s="5" t="str">
        <f ca="1">IFERROR(__xludf.DUMMYFUNCTION("VLOOKUP(A343, IMPORTRANGE(""https://docs.google.com/spreadsheets/d/1Fa25-N6f79vxX2vKdAVxmi7Dwy5hf34dnRWdXsvIvqw/edit#gid=763219425!"",""A2:K500""),4,0)"),"#N/A")</f>
        <v>#N/A</v>
      </c>
      <c r="F343" s="5" t="str">
        <f ca="1">IFERROR(__xludf.DUMMYFUNCTION("VLOOKUP(A343, IMPORTRANGE(""https://docs.google.com/spreadsheets/d/1Fa25-N6f79vxX2vKdAVxmi7Dwy5hf34dnRWdXsvIvqw/edit#gid=763219425!"",""A2:K500""),5,0)"),"#N/A")</f>
        <v>#N/A</v>
      </c>
      <c r="G343" s="5" t="str">
        <f ca="1">IFERROR(__xludf.DUMMYFUNCTION("VLOOKUP(A343, IMPORTRANGE(""https://docs.google.com/spreadsheets/d/1Fa25-N6f79vxX2vKdAVxmi7Dwy5hf34dnRWdXsvIvqw/edit#gid=763219425!"",""A2:K500""),6,0)"),"#N/A")</f>
        <v>#N/A</v>
      </c>
      <c r="H343" s="27" t="str">
        <f ca="1">IFERROR(__xludf.DUMMYFUNCTION("VLOOKUP(A343, IMPORTRANGE(""https://docs.google.com/spreadsheets/d/1Fa25-N6f79vxX2vKdAVxmi7Dwy5hf34dnRWdXsvIvqw/edit#gid=763219425!"",""A2:K500""),7,0)"),"#N/A")</f>
        <v>#N/A</v>
      </c>
      <c r="I343" s="27" t="str">
        <f ca="1">IFERROR(__xludf.DUMMYFUNCTION("VLOOKUP(A343, IMPORTRANGE(""https://docs.google.com/spreadsheets/d/1Fa25-N6f79vxX2vKdAVxmi7Dwy5hf34dnRWdXsvIvqw/edit#gid=763219425!"",""A2:K500""),8,0)"),"#N/A")</f>
        <v>#N/A</v>
      </c>
      <c r="J343" s="27" t="str">
        <f ca="1">IFERROR(__xludf.DUMMYFUNCTION("VLOOKUP(A343, IMPORTRANGE(""https://docs.google.com/spreadsheets/d/1Fa25-N6f79vxX2vKdAVxmi7Dwy5hf34dnRWdXsvIvqw/edit#gid=763219425!"",""A2:K500""),9,0)"),"#N/A")</f>
        <v>#N/A</v>
      </c>
      <c r="K343" s="27" t="str">
        <f ca="1">IFERROR(__xludf.DUMMYFUNCTION("VLOOKUP(A343, IMPORTRANGE(""https://docs.google.com/spreadsheets/d/1Fa25-N6f79vxX2vKdAVxmi7Dwy5hf34dnRWdXsvIvqw/edit#gid=763219425!"",""A2:K500""),10,0)"),"#N/A")</f>
        <v>#N/A</v>
      </c>
      <c r="L343" s="28" t="e">
        <f t="shared" ca="1" si="4"/>
        <v>#VALUE!</v>
      </c>
      <c r="M343" s="30" t="e">
        <f t="shared" ca="1" si="5"/>
        <v>#VALUE!</v>
      </c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4.25" x14ac:dyDescent="0.2">
      <c r="A344" s="25">
        <f t="shared" si="3"/>
        <v>343</v>
      </c>
      <c r="B344" s="26" t="str">
        <f ca="1">IFERROR(__xludf.DUMMYFUNCTION("VLOOKUP(A344, IMPORTRANGE(""https://docs.google.com/spreadsheets/d/1Fa25-N6f79vxX2vKdAVxmi7Dwy5hf34dnRWdXsvIvqw/edit#gid=763219425!"",""A2:K500""),3,0)"),"#N/A")</f>
        <v>#N/A</v>
      </c>
      <c r="C344" s="12" t="str">
        <f ca="1">IFERROR(__xludf.DUMMYFUNCTION("index(SPLIT(B344, "" ""), 0, 3)"),"#N/A")</f>
        <v>#N/A</v>
      </c>
      <c r="D344" s="13" t="e">
        <f ca="1">VLOOKUP(C344,Names!$C$2:$D$54,2,FALSE)</f>
        <v>#N/A</v>
      </c>
      <c r="E344" s="5" t="str">
        <f ca="1">IFERROR(__xludf.DUMMYFUNCTION("VLOOKUP(A344, IMPORTRANGE(""https://docs.google.com/spreadsheets/d/1Fa25-N6f79vxX2vKdAVxmi7Dwy5hf34dnRWdXsvIvqw/edit#gid=763219425!"",""A2:K500""),4,0)"),"#N/A")</f>
        <v>#N/A</v>
      </c>
      <c r="F344" s="5" t="str">
        <f ca="1">IFERROR(__xludf.DUMMYFUNCTION("VLOOKUP(A344, IMPORTRANGE(""https://docs.google.com/spreadsheets/d/1Fa25-N6f79vxX2vKdAVxmi7Dwy5hf34dnRWdXsvIvqw/edit#gid=763219425!"",""A2:K500""),5,0)"),"#N/A")</f>
        <v>#N/A</v>
      </c>
      <c r="G344" s="5" t="str">
        <f ca="1">IFERROR(__xludf.DUMMYFUNCTION("VLOOKUP(A344, IMPORTRANGE(""https://docs.google.com/spreadsheets/d/1Fa25-N6f79vxX2vKdAVxmi7Dwy5hf34dnRWdXsvIvqw/edit#gid=763219425!"",""A2:K500""),6,0)"),"#N/A")</f>
        <v>#N/A</v>
      </c>
      <c r="H344" s="27" t="str">
        <f ca="1">IFERROR(__xludf.DUMMYFUNCTION("VLOOKUP(A344, IMPORTRANGE(""https://docs.google.com/spreadsheets/d/1Fa25-N6f79vxX2vKdAVxmi7Dwy5hf34dnRWdXsvIvqw/edit#gid=763219425!"",""A2:K500""),7,0)"),"#N/A")</f>
        <v>#N/A</v>
      </c>
      <c r="I344" s="27" t="str">
        <f ca="1">IFERROR(__xludf.DUMMYFUNCTION("VLOOKUP(A344, IMPORTRANGE(""https://docs.google.com/spreadsheets/d/1Fa25-N6f79vxX2vKdAVxmi7Dwy5hf34dnRWdXsvIvqw/edit#gid=763219425!"",""A2:K500""),8,0)"),"#N/A")</f>
        <v>#N/A</v>
      </c>
      <c r="J344" s="27" t="str">
        <f ca="1">IFERROR(__xludf.DUMMYFUNCTION("VLOOKUP(A344, IMPORTRANGE(""https://docs.google.com/spreadsheets/d/1Fa25-N6f79vxX2vKdAVxmi7Dwy5hf34dnRWdXsvIvqw/edit#gid=763219425!"",""A2:K500""),9,0)"),"#N/A")</f>
        <v>#N/A</v>
      </c>
      <c r="K344" s="27" t="str">
        <f ca="1">IFERROR(__xludf.DUMMYFUNCTION("VLOOKUP(A344, IMPORTRANGE(""https://docs.google.com/spreadsheets/d/1Fa25-N6f79vxX2vKdAVxmi7Dwy5hf34dnRWdXsvIvqw/edit#gid=763219425!"",""A2:K500""),10,0)"),"#N/A")</f>
        <v>#N/A</v>
      </c>
      <c r="L344" s="28" t="e">
        <f t="shared" ca="1" si="4"/>
        <v>#VALUE!</v>
      </c>
      <c r="M344" s="30" t="e">
        <f t="shared" ca="1" si="5"/>
        <v>#VALUE!</v>
      </c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4.25" x14ac:dyDescent="0.2">
      <c r="A345" s="25">
        <f t="shared" si="3"/>
        <v>344</v>
      </c>
      <c r="B345" s="26" t="str">
        <f ca="1">IFERROR(__xludf.DUMMYFUNCTION("VLOOKUP(A345, IMPORTRANGE(""https://docs.google.com/spreadsheets/d/1Fa25-N6f79vxX2vKdAVxmi7Dwy5hf34dnRWdXsvIvqw/edit#gid=763219425!"",""A2:K500""),3,0)"),"#N/A")</f>
        <v>#N/A</v>
      </c>
      <c r="C345" s="12" t="str">
        <f ca="1">IFERROR(__xludf.DUMMYFUNCTION("index(SPLIT(B345, "" ""), 0, 3)"),"#N/A")</f>
        <v>#N/A</v>
      </c>
      <c r="D345" s="13" t="e">
        <f ca="1">VLOOKUP(C345,Names!$C$2:$D$54,2,FALSE)</f>
        <v>#N/A</v>
      </c>
      <c r="E345" s="5" t="str">
        <f ca="1">IFERROR(__xludf.DUMMYFUNCTION("VLOOKUP(A345, IMPORTRANGE(""https://docs.google.com/spreadsheets/d/1Fa25-N6f79vxX2vKdAVxmi7Dwy5hf34dnRWdXsvIvqw/edit#gid=763219425!"",""A2:K500""),4,0)"),"#N/A")</f>
        <v>#N/A</v>
      </c>
      <c r="F345" s="5" t="str">
        <f ca="1">IFERROR(__xludf.DUMMYFUNCTION("VLOOKUP(A345, IMPORTRANGE(""https://docs.google.com/spreadsheets/d/1Fa25-N6f79vxX2vKdAVxmi7Dwy5hf34dnRWdXsvIvqw/edit#gid=763219425!"",""A2:K500""),5,0)"),"#N/A")</f>
        <v>#N/A</v>
      </c>
      <c r="G345" s="5" t="str">
        <f ca="1">IFERROR(__xludf.DUMMYFUNCTION("VLOOKUP(A345, IMPORTRANGE(""https://docs.google.com/spreadsheets/d/1Fa25-N6f79vxX2vKdAVxmi7Dwy5hf34dnRWdXsvIvqw/edit#gid=763219425!"",""A2:K500""),6,0)"),"#N/A")</f>
        <v>#N/A</v>
      </c>
      <c r="H345" s="27" t="str">
        <f ca="1">IFERROR(__xludf.DUMMYFUNCTION("VLOOKUP(A345, IMPORTRANGE(""https://docs.google.com/spreadsheets/d/1Fa25-N6f79vxX2vKdAVxmi7Dwy5hf34dnRWdXsvIvqw/edit#gid=763219425!"",""A2:K500""),7,0)"),"#N/A")</f>
        <v>#N/A</v>
      </c>
      <c r="I345" s="27" t="str">
        <f ca="1">IFERROR(__xludf.DUMMYFUNCTION("VLOOKUP(A345, IMPORTRANGE(""https://docs.google.com/spreadsheets/d/1Fa25-N6f79vxX2vKdAVxmi7Dwy5hf34dnRWdXsvIvqw/edit#gid=763219425!"",""A2:K500""),8,0)"),"#N/A")</f>
        <v>#N/A</v>
      </c>
      <c r="J345" s="27" t="str">
        <f ca="1">IFERROR(__xludf.DUMMYFUNCTION("VLOOKUP(A345, IMPORTRANGE(""https://docs.google.com/spreadsheets/d/1Fa25-N6f79vxX2vKdAVxmi7Dwy5hf34dnRWdXsvIvqw/edit#gid=763219425!"",""A2:K500""),9,0)"),"#N/A")</f>
        <v>#N/A</v>
      </c>
      <c r="K345" s="27" t="str">
        <f ca="1">IFERROR(__xludf.DUMMYFUNCTION("VLOOKUP(A345, IMPORTRANGE(""https://docs.google.com/spreadsheets/d/1Fa25-N6f79vxX2vKdAVxmi7Dwy5hf34dnRWdXsvIvqw/edit#gid=763219425!"",""A2:K500""),10,0)"),"#N/A")</f>
        <v>#N/A</v>
      </c>
      <c r="L345" s="28" t="e">
        <f t="shared" ca="1" si="4"/>
        <v>#VALUE!</v>
      </c>
      <c r="M345" s="30" t="e">
        <f t="shared" ca="1" si="5"/>
        <v>#VALUE!</v>
      </c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4.25" x14ac:dyDescent="0.2">
      <c r="A346" s="25">
        <f t="shared" si="3"/>
        <v>345</v>
      </c>
      <c r="B346" s="26" t="str">
        <f ca="1">IFERROR(__xludf.DUMMYFUNCTION("VLOOKUP(A346, IMPORTRANGE(""https://docs.google.com/spreadsheets/d/1Fa25-N6f79vxX2vKdAVxmi7Dwy5hf34dnRWdXsvIvqw/edit#gid=763219425!"",""A2:K500""),3,0)"),"#N/A")</f>
        <v>#N/A</v>
      </c>
      <c r="C346" s="12" t="str">
        <f ca="1">IFERROR(__xludf.DUMMYFUNCTION("index(SPLIT(B346, "" ""), 0, 3)"),"#N/A")</f>
        <v>#N/A</v>
      </c>
      <c r="D346" s="13" t="e">
        <f ca="1">VLOOKUP(C346,Names!$C$2:$D$54,2,FALSE)</f>
        <v>#N/A</v>
      </c>
      <c r="E346" s="5" t="str">
        <f ca="1">IFERROR(__xludf.DUMMYFUNCTION("VLOOKUP(A346, IMPORTRANGE(""https://docs.google.com/spreadsheets/d/1Fa25-N6f79vxX2vKdAVxmi7Dwy5hf34dnRWdXsvIvqw/edit#gid=763219425!"",""A2:K500""),4,0)"),"#N/A")</f>
        <v>#N/A</v>
      </c>
      <c r="F346" s="5" t="str">
        <f ca="1">IFERROR(__xludf.DUMMYFUNCTION("VLOOKUP(A346, IMPORTRANGE(""https://docs.google.com/spreadsheets/d/1Fa25-N6f79vxX2vKdAVxmi7Dwy5hf34dnRWdXsvIvqw/edit#gid=763219425!"",""A2:K500""),5,0)"),"#N/A")</f>
        <v>#N/A</v>
      </c>
      <c r="G346" s="5" t="str">
        <f ca="1">IFERROR(__xludf.DUMMYFUNCTION("VLOOKUP(A346, IMPORTRANGE(""https://docs.google.com/spreadsheets/d/1Fa25-N6f79vxX2vKdAVxmi7Dwy5hf34dnRWdXsvIvqw/edit#gid=763219425!"",""A2:K500""),6,0)"),"#N/A")</f>
        <v>#N/A</v>
      </c>
      <c r="H346" s="27" t="str">
        <f ca="1">IFERROR(__xludf.DUMMYFUNCTION("VLOOKUP(A346, IMPORTRANGE(""https://docs.google.com/spreadsheets/d/1Fa25-N6f79vxX2vKdAVxmi7Dwy5hf34dnRWdXsvIvqw/edit#gid=763219425!"",""A2:K500""),7,0)"),"#N/A")</f>
        <v>#N/A</v>
      </c>
      <c r="I346" s="27" t="str">
        <f ca="1">IFERROR(__xludf.DUMMYFUNCTION("VLOOKUP(A346, IMPORTRANGE(""https://docs.google.com/spreadsheets/d/1Fa25-N6f79vxX2vKdAVxmi7Dwy5hf34dnRWdXsvIvqw/edit#gid=763219425!"",""A2:K500""),8,0)"),"#N/A")</f>
        <v>#N/A</v>
      </c>
      <c r="J346" s="27" t="str">
        <f ca="1">IFERROR(__xludf.DUMMYFUNCTION("VLOOKUP(A346, IMPORTRANGE(""https://docs.google.com/spreadsheets/d/1Fa25-N6f79vxX2vKdAVxmi7Dwy5hf34dnRWdXsvIvqw/edit#gid=763219425!"",""A2:K500""),9,0)"),"#N/A")</f>
        <v>#N/A</v>
      </c>
      <c r="K346" s="27" t="str">
        <f ca="1">IFERROR(__xludf.DUMMYFUNCTION("VLOOKUP(A346, IMPORTRANGE(""https://docs.google.com/spreadsheets/d/1Fa25-N6f79vxX2vKdAVxmi7Dwy5hf34dnRWdXsvIvqw/edit#gid=763219425!"",""A2:K500""),10,0)"),"#N/A")</f>
        <v>#N/A</v>
      </c>
      <c r="L346" s="28" t="e">
        <f t="shared" ca="1" si="4"/>
        <v>#VALUE!</v>
      </c>
      <c r="M346" s="30" t="e">
        <f t="shared" ca="1" si="5"/>
        <v>#VALUE!</v>
      </c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4.25" x14ac:dyDescent="0.2">
      <c r="A347" s="25">
        <f t="shared" si="3"/>
        <v>346</v>
      </c>
      <c r="B347" s="26" t="str">
        <f ca="1">IFERROR(__xludf.DUMMYFUNCTION("VLOOKUP(A347, IMPORTRANGE(""https://docs.google.com/spreadsheets/d/1Fa25-N6f79vxX2vKdAVxmi7Dwy5hf34dnRWdXsvIvqw/edit#gid=763219425!"",""A2:K500""),3,0)"),"#N/A")</f>
        <v>#N/A</v>
      </c>
      <c r="C347" s="12" t="str">
        <f ca="1">IFERROR(__xludf.DUMMYFUNCTION("index(SPLIT(B347, "" ""), 0, 3)"),"#N/A")</f>
        <v>#N/A</v>
      </c>
      <c r="D347" s="13" t="e">
        <f ca="1">VLOOKUP(C347,Names!$C$2:$D$54,2,FALSE)</f>
        <v>#N/A</v>
      </c>
      <c r="E347" s="5" t="str">
        <f ca="1">IFERROR(__xludf.DUMMYFUNCTION("VLOOKUP(A347, IMPORTRANGE(""https://docs.google.com/spreadsheets/d/1Fa25-N6f79vxX2vKdAVxmi7Dwy5hf34dnRWdXsvIvqw/edit#gid=763219425!"",""A2:K500""),4,0)"),"#N/A")</f>
        <v>#N/A</v>
      </c>
      <c r="F347" s="5" t="str">
        <f ca="1">IFERROR(__xludf.DUMMYFUNCTION("VLOOKUP(A347, IMPORTRANGE(""https://docs.google.com/spreadsheets/d/1Fa25-N6f79vxX2vKdAVxmi7Dwy5hf34dnRWdXsvIvqw/edit#gid=763219425!"",""A2:K500""),5,0)"),"#N/A")</f>
        <v>#N/A</v>
      </c>
      <c r="G347" s="5" t="str">
        <f ca="1">IFERROR(__xludf.DUMMYFUNCTION("VLOOKUP(A347, IMPORTRANGE(""https://docs.google.com/spreadsheets/d/1Fa25-N6f79vxX2vKdAVxmi7Dwy5hf34dnRWdXsvIvqw/edit#gid=763219425!"",""A2:K500""),6,0)"),"#N/A")</f>
        <v>#N/A</v>
      </c>
      <c r="H347" s="27" t="str">
        <f ca="1">IFERROR(__xludf.DUMMYFUNCTION("VLOOKUP(A347, IMPORTRANGE(""https://docs.google.com/spreadsheets/d/1Fa25-N6f79vxX2vKdAVxmi7Dwy5hf34dnRWdXsvIvqw/edit#gid=763219425!"",""A2:K500""),7,0)"),"#N/A")</f>
        <v>#N/A</v>
      </c>
      <c r="I347" s="27" t="str">
        <f ca="1">IFERROR(__xludf.DUMMYFUNCTION("VLOOKUP(A347, IMPORTRANGE(""https://docs.google.com/spreadsheets/d/1Fa25-N6f79vxX2vKdAVxmi7Dwy5hf34dnRWdXsvIvqw/edit#gid=763219425!"",""A2:K500""),8,0)"),"#N/A")</f>
        <v>#N/A</v>
      </c>
      <c r="J347" s="27" t="str">
        <f ca="1">IFERROR(__xludf.DUMMYFUNCTION("VLOOKUP(A347, IMPORTRANGE(""https://docs.google.com/spreadsheets/d/1Fa25-N6f79vxX2vKdAVxmi7Dwy5hf34dnRWdXsvIvqw/edit#gid=763219425!"",""A2:K500""),9,0)"),"#N/A")</f>
        <v>#N/A</v>
      </c>
      <c r="K347" s="27" t="str">
        <f ca="1">IFERROR(__xludf.DUMMYFUNCTION("VLOOKUP(A347, IMPORTRANGE(""https://docs.google.com/spreadsheets/d/1Fa25-N6f79vxX2vKdAVxmi7Dwy5hf34dnRWdXsvIvqw/edit#gid=763219425!"",""A2:K500""),10,0)"),"#N/A")</f>
        <v>#N/A</v>
      </c>
      <c r="L347" s="28" t="e">
        <f t="shared" ca="1" si="4"/>
        <v>#VALUE!</v>
      </c>
      <c r="M347" s="30" t="e">
        <f t="shared" ca="1" si="5"/>
        <v>#VALUE!</v>
      </c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4.25" x14ac:dyDescent="0.2">
      <c r="A348" s="25">
        <f t="shared" si="3"/>
        <v>347</v>
      </c>
      <c r="B348" s="26" t="str">
        <f ca="1">IFERROR(__xludf.DUMMYFUNCTION("VLOOKUP(A348, IMPORTRANGE(""https://docs.google.com/spreadsheets/d/1Fa25-N6f79vxX2vKdAVxmi7Dwy5hf34dnRWdXsvIvqw/edit#gid=763219425!"",""A2:K500""),3,0)"),"#N/A")</f>
        <v>#N/A</v>
      </c>
      <c r="C348" s="12" t="str">
        <f ca="1">IFERROR(__xludf.DUMMYFUNCTION("index(SPLIT(B348, "" ""), 0, 3)"),"#N/A")</f>
        <v>#N/A</v>
      </c>
      <c r="D348" s="13" t="e">
        <f ca="1">VLOOKUP(C348,Names!$C$2:$D$54,2,FALSE)</f>
        <v>#N/A</v>
      </c>
      <c r="E348" s="5" t="str">
        <f ca="1">IFERROR(__xludf.DUMMYFUNCTION("VLOOKUP(A348, IMPORTRANGE(""https://docs.google.com/spreadsheets/d/1Fa25-N6f79vxX2vKdAVxmi7Dwy5hf34dnRWdXsvIvqw/edit#gid=763219425!"",""A2:K500""),4,0)"),"#N/A")</f>
        <v>#N/A</v>
      </c>
      <c r="F348" s="5" t="str">
        <f ca="1">IFERROR(__xludf.DUMMYFUNCTION("VLOOKUP(A348, IMPORTRANGE(""https://docs.google.com/spreadsheets/d/1Fa25-N6f79vxX2vKdAVxmi7Dwy5hf34dnRWdXsvIvqw/edit#gid=763219425!"",""A2:K500""),5,0)"),"#N/A")</f>
        <v>#N/A</v>
      </c>
      <c r="G348" s="5" t="str">
        <f ca="1">IFERROR(__xludf.DUMMYFUNCTION("VLOOKUP(A348, IMPORTRANGE(""https://docs.google.com/spreadsheets/d/1Fa25-N6f79vxX2vKdAVxmi7Dwy5hf34dnRWdXsvIvqw/edit#gid=763219425!"",""A2:K500""),6,0)"),"#N/A")</f>
        <v>#N/A</v>
      </c>
      <c r="H348" s="27" t="str">
        <f ca="1">IFERROR(__xludf.DUMMYFUNCTION("VLOOKUP(A348, IMPORTRANGE(""https://docs.google.com/spreadsheets/d/1Fa25-N6f79vxX2vKdAVxmi7Dwy5hf34dnRWdXsvIvqw/edit#gid=763219425!"",""A2:K500""),7,0)"),"#N/A")</f>
        <v>#N/A</v>
      </c>
      <c r="I348" s="27" t="str">
        <f ca="1">IFERROR(__xludf.DUMMYFUNCTION("VLOOKUP(A348, IMPORTRANGE(""https://docs.google.com/spreadsheets/d/1Fa25-N6f79vxX2vKdAVxmi7Dwy5hf34dnRWdXsvIvqw/edit#gid=763219425!"",""A2:K500""),8,0)"),"#N/A")</f>
        <v>#N/A</v>
      </c>
      <c r="J348" s="27" t="str">
        <f ca="1">IFERROR(__xludf.DUMMYFUNCTION("VLOOKUP(A348, IMPORTRANGE(""https://docs.google.com/spreadsheets/d/1Fa25-N6f79vxX2vKdAVxmi7Dwy5hf34dnRWdXsvIvqw/edit#gid=763219425!"",""A2:K500""),9,0)"),"#N/A")</f>
        <v>#N/A</v>
      </c>
      <c r="K348" s="27" t="str">
        <f ca="1">IFERROR(__xludf.DUMMYFUNCTION("VLOOKUP(A348, IMPORTRANGE(""https://docs.google.com/spreadsheets/d/1Fa25-N6f79vxX2vKdAVxmi7Dwy5hf34dnRWdXsvIvqw/edit#gid=763219425!"",""A2:K500""),10,0)"),"#N/A")</f>
        <v>#N/A</v>
      </c>
      <c r="L348" s="28" t="e">
        <f t="shared" ca="1" si="4"/>
        <v>#VALUE!</v>
      </c>
      <c r="M348" s="30" t="e">
        <f t="shared" ca="1" si="5"/>
        <v>#VALUE!</v>
      </c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4.25" x14ac:dyDescent="0.2">
      <c r="A349" s="25">
        <f t="shared" si="3"/>
        <v>348</v>
      </c>
      <c r="B349" s="26" t="str">
        <f ca="1">IFERROR(__xludf.DUMMYFUNCTION("VLOOKUP(A349, IMPORTRANGE(""https://docs.google.com/spreadsheets/d/1Fa25-N6f79vxX2vKdAVxmi7Dwy5hf34dnRWdXsvIvqw/edit#gid=763219425!"",""A2:K500""),3,0)"),"#N/A")</f>
        <v>#N/A</v>
      </c>
      <c r="C349" s="12" t="str">
        <f ca="1">IFERROR(__xludf.DUMMYFUNCTION("index(SPLIT(B349, "" ""), 0, 3)"),"#N/A")</f>
        <v>#N/A</v>
      </c>
      <c r="D349" s="13" t="e">
        <f ca="1">VLOOKUP(C349,Names!$C$2:$D$54,2,FALSE)</f>
        <v>#N/A</v>
      </c>
      <c r="E349" s="5" t="str">
        <f ca="1">IFERROR(__xludf.DUMMYFUNCTION("VLOOKUP(A349, IMPORTRANGE(""https://docs.google.com/spreadsheets/d/1Fa25-N6f79vxX2vKdAVxmi7Dwy5hf34dnRWdXsvIvqw/edit#gid=763219425!"",""A2:K500""),4,0)"),"#N/A")</f>
        <v>#N/A</v>
      </c>
      <c r="F349" s="5" t="str">
        <f ca="1">IFERROR(__xludf.DUMMYFUNCTION("VLOOKUP(A349, IMPORTRANGE(""https://docs.google.com/spreadsheets/d/1Fa25-N6f79vxX2vKdAVxmi7Dwy5hf34dnRWdXsvIvqw/edit#gid=763219425!"",""A2:K500""),5,0)"),"#N/A")</f>
        <v>#N/A</v>
      </c>
      <c r="G349" s="5" t="str">
        <f ca="1">IFERROR(__xludf.DUMMYFUNCTION("VLOOKUP(A349, IMPORTRANGE(""https://docs.google.com/spreadsheets/d/1Fa25-N6f79vxX2vKdAVxmi7Dwy5hf34dnRWdXsvIvqw/edit#gid=763219425!"",""A2:K500""),6,0)"),"#N/A")</f>
        <v>#N/A</v>
      </c>
      <c r="H349" s="27" t="str">
        <f ca="1">IFERROR(__xludf.DUMMYFUNCTION("VLOOKUP(A349, IMPORTRANGE(""https://docs.google.com/spreadsheets/d/1Fa25-N6f79vxX2vKdAVxmi7Dwy5hf34dnRWdXsvIvqw/edit#gid=763219425!"",""A2:K500""),7,0)"),"#N/A")</f>
        <v>#N/A</v>
      </c>
      <c r="I349" s="27" t="str">
        <f ca="1">IFERROR(__xludf.DUMMYFUNCTION("VLOOKUP(A349, IMPORTRANGE(""https://docs.google.com/spreadsheets/d/1Fa25-N6f79vxX2vKdAVxmi7Dwy5hf34dnRWdXsvIvqw/edit#gid=763219425!"",""A2:K500""),8,0)"),"#N/A")</f>
        <v>#N/A</v>
      </c>
      <c r="J349" s="27" t="str">
        <f ca="1">IFERROR(__xludf.DUMMYFUNCTION("VLOOKUP(A349, IMPORTRANGE(""https://docs.google.com/spreadsheets/d/1Fa25-N6f79vxX2vKdAVxmi7Dwy5hf34dnRWdXsvIvqw/edit#gid=763219425!"",""A2:K500""),9,0)"),"#N/A")</f>
        <v>#N/A</v>
      </c>
      <c r="K349" s="27" t="str">
        <f ca="1">IFERROR(__xludf.DUMMYFUNCTION("VLOOKUP(A349, IMPORTRANGE(""https://docs.google.com/spreadsheets/d/1Fa25-N6f79vxX2vKdAVxmi7Dwy5hf34dnRWdXsvIvqw/edit#gid=763219425!"",""A2:K500""),10,0)"),"#N/A")</f>
        <v>#N/A</v>
      </c>
      <c r="L349" s="28" t="e">
        <f t="shared" ca="1" si="4"/>
        <v>#VALUE!</v>
      </c>
      <c r="M349" s="30" t="e">
        <f t="shared" ca="1" si="5"/>
        <v>#VALUE!</v>
      </c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4.25" x14ac:dyDescent="0.2">
      <c r="A350" s="25">
        <f t="shared" si="3"/>
        <v>349</v>
      </c>
      <c r="B350" s="26" t="str">
        <f ca="1">IFERROR(__xludf.DUMMYFUNCTION("VLOOKUP(A350, IMPORTRANGE(""https://docs.google.com/spreadsheets/d/1Fa25-N6f79vxX2vKdAVxmi7Dwy5hf34dnRWdXsvIvqw/edit#gid=763219425!"",""A2:K500""),3,0)"),"#N/A")</f>
        <v>#N/A</v>
      </c>
      <c r="C350" s="12" t="str">
        <f ca="1">IFERROR(__xludf.DUMMYFUNCTION("index(SPLIT(B350, "" ""), 0, 3)"),"#N/A")</f>
        <v>#N/A</v>
      </c>
      <c r="D350" s="13" t="e">
        <f ca="1">VLOOKUP(C350,Names!$C$2:$D$54,2,FALSE)</f>
        <v>#N/A</v>
      </c>
      <c r="E350" s="5" t="str">
        <f ca="1">IFERROR(__xludf.DUMMYFUNCTION("VLOOKUP(A350, IMPORTRANGE(""https://docs.google.com/spreadsheets/d/1Fa25-N6f79vxX2vKdAVxmi7Dwy5hf34dnRWdXsvIvqw/edit#gid=763219425!"",""A2:K500""),4,0)"),"#N/A")</f>
        <v>#N/A</v>
      </c>
      <c r="F350" s="5" t="str">
        <f ca="1">IFERROR(__xludf.DUMMYFUNCTION("VLOOKUP(A350, IMPORTRANGE(""https://docs.google.com/spreadsheets/d/1Fa25-N6f79vxX2vKdAVxmi7Dwy5hf34dnRWdXsvIvqw/edit#gid=763219425!"",""A2:K500""),5,0)"),"#N/A")</f>
        <v>#N/A</v>
      </c>
      <c r="G350" s="5" t="str">
        <f ca="1">IFERROR(__xludf.DUMMYFUNCTION("VLOOKUP(A350, IMPORTRANGE(""https://docs.google.com/spreadsheets/d/1Fa25-N6f79vxX2vKdAVxmi7Dwy5hf34dnRWdXsvIvqw/edit#gid=763219425!"",""A2:K500""),6,0)"),"#N/A")</f>
        <v>#N/A</v>
      </c>
      <c r="H350" s="27" t="str">
        <f ca="1">IFERROR(__xludf.DUMMYFUNCTION("VLOOKUP(A350, IMPORTRANGE(""https://docs.google.com/spreadsheets/d/1Fa25-N6f79vxX2vKdAVxmi7Dwy5hf34dnRWdXsvIvqw/edit#gid=763219425!"",""A2:K500""),7,0)"),"#N/A")</f>
        <v>#N/A</v>
      </c>
      <c r="I350" s="27" t="str">
        <f ca="1">IFERROR(__xludf.DUMMYFUNCTION("VLOOKUP(A350, IMPORTRANGE(""https://docs.google.com/spreadsheets/d/1Fa25-N6f79vxX2vKdAVxmi7Dwy5hf34dnRWdXsvIvqw/edit#gid=763219425!"",""A2:K500""),8,0)"),"#N/A")</f>
        <v>#N/A</v>
      </c>
      <c r="J350" s="27" t="str">
        <f ca="1">IFERROR(__xludf.DUMMYFUNCTION("VLOOKUP(A350, IMPORTRANGE(""https://docs.google.com/spreadsheets/d/1Fa25-N6f79vxX2vKdAVxmi7Dwy5hf34dnRWdXsvIvqw/edit#gid=763219425!"",""A2:K500""),9,0)"),"#N/A")</f>
        <v>#N/A</v>
      </c>
      <c r="K350" s="27" t="str">
        <f ca="1">IFERROR(__xludf.DUMMYFUNCTION("VLOOKUP(A350, IMPORTRANGE(""https://docs.google.com/spreadsheets/d/1Fa25-N6f79vxX2vKdAVxmi7Dwy5hf34dnRWdXsvIvqw/edit#gid=763219425!"",""A2:K500""),10,0)"),"#N/A")</f>
        <v>#N/A</v>
      </c>
      <c r="L350" s="28" t="e">
        <f t="shared" ca="1" si="4"/>
        <v>#VALUE!</v>
      </c>
      <c r="M350" s="30" t="e">
        <f t="shared" ca="1" si="5"/>
        <v>#VALUE!</v>
      </c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4.25" x14ac:dyDescent="0.2">
      <c r="A351" s="25">
        <f t="shared" si="3"/>
        <v>350</v>
      </c>
      <c r="B351" s="26" t="str">
        <f ca="1">IFERROR(__xludf.DUMMYFUNCTION("VLOOKUP(A351, IMPORTRANGE(""https://docs.google.com/spreadsheets/d/1Fa25-N6f79vxX2vKdAVxmi7Dwy5hf34dnRWdXsvIvqw/edit#gid=763219425!"",""A2:K500""),3,0)"),"#N/A")</f>
        <v>#N/A</v>
      </c>
      <c r="C351" s="12" t="str">
        <f ca="1">IFERROR(__xludf.DUMMYFUNCTION("index(SPLIT(B351, "" ""), 0, 3)"),"#N/A")</f>
        <v>#N/A</v>
      </c>
      <c r="D351" s="13" t="e">
        <f ca="1">VLOOKUP(C351,Names!$C$2:$D$54,2,FALSE)</f>
        <v>#N/A</v>
      </c>
      <c r="E351" s="5" t="str">
        <f ca="1">IFERROR(__xludf.DUMMYFUNCTION("VLOOKUP(A351, IMPORTRANGE(""https://docs.google.com/spreadsheets/d/1Fa25-N6f79vxX2vKdAVxmi7Dwy5hf34dnRWdXsvIvqw/edit#gid=763219425!"",""A2:K500""),4,0)"),"#N/A")</f>
        <v>#N/A</v>
      </c>
      <c r="F351" s="5" t="str">
        <f ca="1">IFERROR(__xludf.DUMMYFUNCTION("VLOOKUP(A351, IMPORTRANGE(""https://docs.google.com/spreadsheets/d/1Fa25-N6f79vxX2vKdAVxmi7Dwy5hf34dnRWdXsvIvqw/edit#gid=763219425!"",""A2:K500""),5,0)"),"#N/A")</f>
        <v>#N/A</v>
      </c>
      <c r="G351" s="5" t="str">
        <f ca="1">IFERROR(__xludf.DUMMYFUNCTION("VLOOKUP(A351, IMPORTRANGE(""https://docs.google.com/spreadsheets/d/1Fa25-N6f79vxX2vKdAVxmi7Dwy5hf34dnRWdXsvIvqw/edit#gid=763219425!"",""A2:K500""),6,0)"),"#N/A")</f>
        <v>#N/A</v>
      </c>
      <c r="H351" s="27" t="str">
        <f ca="1">IFERROR(__xludf.DUMMYFUNCTION("VLOOKUP(A351, IMPORTRANGE(""https://docs.google.com/spreadsheets/d/1Fa25-N6f79vxX2vKdAVxmi7Dwy5hf34dnRWdXsvIvqw/edit#gid=763219425!"",""A2:K500""),7,0)"),"#N/A")</f>
        <v>#N/A</v>
      </c>
      <c r="I351" s="27" t="str">
        <f ca="1">IFERROR(__xludf.DUMMYFUNCTION("VLOOKUP(A351, IMPORTRANGE(""https://docs.google.com/spreadsheets/d/1Fa25-N6f79vxX2vKdAVxmi7Dwy5hf34dnRWdXsvIvqw/edit#gid=763219425!"",""A2:K500""),8,0)"),"#N/A")</f>
        <v>#N/A</v>
      </c>
      <c r="J351" s="27" t="str">
        <f ca="1">IFERROR(__xludf.DUMMYFUNCTION("VLOOKUP(A351, IMPORTRANGE(""https://docs.google.com/spreadsheets/d/1Fa25-N6f79vxX2vKdAVxmi7Dwy5hf34dnRWdXsvIvqw/edit#gid=763219425!"",""A2:K500""),9,0)"),"#N/A")</f>
        <v>#N/A</v>
      </c>
      <c r="K351" s="27" t="str">
        <f ca="1">IFERROR(__xludf.DUMMYFUNCTION("VLOOKUP(A351, IMPORTRANGE(""https://docs.google.com/spreadsheets/d/1Fa25-N6f79vxX2vKdAVxmi7Dwy5hf34dnRWdXsvIvqw/edit#gid=763219425!"",""A2:K500""),10,0)"),"#N/A")</f>
        <v>#N/A</v>
      </c>
      <c r="L351" s="28" t="e">
        <f t="shared" ca="1" si="4"/>
        <v>#VALUE!</v>
      </c>
      <c r="M351" s="30" t="e">
        <f t="shared" ca="1" si="5"/>
        <v>#VALUE!</v>
      </c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4.25" x14ac:dyDescent="0.2">
      <c r="A352" s="25">
        <f t="shared" si="3"/>
        <v>351</v>
      </c>
      <c r="B352" s="26" t="str">
        <f ca="1">IFERROR(__xludf.DUMMYFUNCTION("VLOOKUP(A352, IMPORTRANGE(""https://docs.google.com/spreadsheets/d/1Fa25-N6f79vxX2vKdAVxmi7Dwy5hf34dnRWdXsvIvqw/edit#gid=763219425!"",""A2:K500""),3,0)"),"#N/A")</f>
        <v>#N/A</v>
      </c>
      <c r="C352" s="12" t="str">
        <f ca="1">IFERROR(__xludf.DUMMYFUNCTION("index(SPLIT(B352, "" ""), 0, 3)"),"#N/A")</f>
        <v>#N/A</v>
      </c>
      <c r="D352" s="13" t="e">
        <f ca="1">VLOOKUP(C352,Names!$C$2:$D$54,2,FALSE)</f>
        <v>#N/A</v>
      </c>
      <c r="E352" s="5" t="str">
        <f ca="1">IFERROR(__xludf.DUMMYFUNCTION("VLOOKUP(A352, IMPORTRANGE(""https://docs.google.com/spreadsheets/d/1Fa25-N6f79vxX2vKdAVxmi7Dwy5hf34dnRWdXsvIvqw/edit#gid=763219425!"",""A2:K500""),4,0)"),"#N/A")</f>
        <v>#N/A</v>
      </c>
      <c r="F352" s="5" t="str">
        <f ca="1">IFERROR(__xludf.DUMMYFUNCTION("VLOOKUP(A352, IMPORTRANGE(""https://docs.google.com/spreadsheets/d/1Fa25-N6f79vxX2vKdAVxmi7Dwy5hf34dnRWdXsvIvqw/edit#gid=763219425!"",""A2:K500""),5,0)"),"#N/A")</f>
        <v>#N/A</v>
      </c>
      <c r="G352" s="5" t="str">
        <f ca="1">IFERROR(__xludf.DUMMYFUNCTION("VLOOKUP(A352, IMPORTRANGE(""https://docs.google.com/spreadsheets/d/1Fa25-N6f79vxX2vKdAVxmi7Dwy5hf34dnRWdXsvIvqw/edit#gid=763219425!"",""A2:K500""),6,0)"),"#N/A")</f>
        <v>#N/A</v>
      </c>
      <c r="H352" s="27" t="str">
        <f ca="1">IFERROR(__xludf.DUMMYFUNCTION("VLOOKUP(A352, IMPORTRANGE(""https://docs.google.com/spreadsheets/d/1Fa25-N6f79vxX2vKdAVxmi7Dwy5hf34dnRWdXsvIvqw/edit#gid=763219425!"",""A2:K500""),7,0)"),"#N/A")</f>
        <v>#N/A</v>
      </c>
      <c r="I352" s="27" t="str">
        <f ca="1">IFERROR(__xludf.DUMMYFUNCTION("VLOOKUP(A352, IMPORTRANGE(""https://docs.google.com/spreadsheets/d/1Fa25-N6f79vxX2vKdAVxmi7Dwy5hf34dnRWdXsvIvqw/edit#gid=763219425!"",""A2:K500""),8,0)"),"#N/A")</f>
        <v>#N/A</v>
      </c>
      <c r="J352" s="27" t="str">
        <f ca="1">IFERROR(__xludf.DUMMYFUNCTION("VLOOKUP(A352, IMPORTRANGE(""https://docs.google.com/spreadsheets/d/1Fa25-N6f79vxX2vKdAVxmi7Dwy5hf34dnRWdXsvIvqw/edit#gid=763219425!"",""A2:K500""),9,0)"),"#N/A")</f>
        <v>#N/A</v>
      </c>
      <c r="K352" s="27" t="str">
        <f ca="1">IFERROR(__xludf.DUMMYFUNCTION("VLOOKUP(A352, IMPORTRANGE(""https://docs.google.com/spreadsheets/d/1Fa25-N6f79vxX2vKdAVxmi7Dwy5hf34dnRWdXsvIvqw/edit#gid=763219425!"",""A2:K500""),10,0)"),"#N/A")</f>
        <v>#N/A</v>
      </c>
      <c r="L352" s="28" t="e">
        <f t="shared" ca="1" si="4"/>
        <v>#VALUE!</v>
      </c>
      <c r="M352" s="30" t="e">
        <f t="shared" ca="1" si="5"/>
        <v>#VALUE!</v>
      </c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4.25" x14ac:dyDescent="0.2">
      <c r="A353" s="25">
        <f t="shared" si="3"/>
        <v>352</v>
      </c>
      <c r="B353" s="26" t="str">
        <f ca="1">IFERROR(__xludf.DUMMYFUNCTION("VLOOKUP(A353, IMPORTRANGE(""https://docs.google.com/spreadsheets/d/1Fa25-N6f79vxX2vKdAVxmi7Dwy5hf34dnRWdXsvIvqw/edit#gid=763219425!"",""A2:K500""),3,0)"),"#N/A")</f>
        <v>#N/A</v>
      </c>
      <c r="C353" s="12" t="str">
        <f ca="1">IFERROR(__xludf.DUMMYFUNCTION("index(SPLIT(B353, "" ""), 0, 3)"),"#N/A")</f>
        <v>#N/A</v>
      </c>
      <c r="D353" s="13" t="e">
        <f ca="1">VLOOKUP(C353,Names!$C$2:$D$54,2,FALSE)</f>
        <v>#N/A</v>
      </c>
      <c r="E353" s="5" t="str">
        <f ca="1">IFERROR(__xludf.DUMMYFUNCTION("VLOOKUP(A353, IMPORTRANGE(""https://docs.google.com/spreadsheets/d/1Fa25-N6f79vxX2vKdAVxmi7Dwy5hf34dnRWdXsvIvqw/edit#gid=763219425!"",""A2:K500""),4,0)"),"#N/A")</f>
        <v>#N/A</v>
      </c>
      <c r="F353" s="5" t="str">
        <f ca="1">IFERROR(__xludf.DUMMYFUNCTION("VLOOKUP(A353, IMPORTRANGE(""https://docs.google.com/spreadsheets/d/1Fa25-N6f79vxX2vKdAVxmi7Dwy5hf34dnRWdXsvIvqw/edit#gid=763219425!"",""A2:K500""),5,0)"),"#N/A")</f>
        <v>#N/A</v>
      </c>
      <c r="G353" s="5" t="str">
        <f ca="1">IFERROR(__xludf.DUMMYFUNCTION("VLOOKUP(A353, IMPORTRANGE(""https://docs.google.com/spreadsheets/d/1Fa25-N6f79vxX2vKdAVxmi7Dwy5hf34dnRWdXsvIvqw/edit#gid=763219425!"",""A2:K500""),6,0)"),"#N/A")</f>
        <v>#N/A</v>
      </c>
      <c r="H353" s="27" t="str">
        <f ca="1">IFERROR(__xludf.DUMMYFUNCTION("VLOOKUP(A353, IMPORTRANGE(""https://docs.google.com/spreadsheets/d/1Fa25-N6f79vxX2vKdAVxmi7Dwy5hf34dnRWdXsvIvqw/edit#gid=763219425!"",""A2:K500""),7,0)"),"#N/A")</f>
        <v>#N/A</v>
      </c>
      <c r="I353" s="27" t="str">
        <f ca="1">IFERROR(__xludf.DUMMYFUNCTION("VLOOKUP(A353, IMPORTRANGE(""https://docs.google.com/spreadsheets/d/1Fa25-N6f79vxX2vKdAVxmi7Dwy5hf34dnRWdXsvIvqw/edit#gid=763219425!"",""A2:K500""),8,0)"),"#N/A")</f>
        <v>#N/A</v>
      </c>
      <c r="J353" s="27" t="str">
        <f ca="1">IFERROR(__xludf.DUMMYFUNCTION("VLOOKUP(A353, IMPORTRANGE(""https://docs.google.com/spreadsheets/d/1Fa25-N6f79vxX2vKdAVxmi7Dwy5hf34dnRWdXsvIvqw/edit#gid=763219425!"",""A2:K500""),9,0)"),"#N/A")</f>
        <v>#N/A</v>
      </c>
      <c r="K353" s="27" t="str">
        <f ca="1">IFERROR(__xludf.DUMMYFUNCTION("VLOOKUP(A353, IMPORTRANGE(""https://docs.google.com/spreadsheets/d/1Fa25-N6f79vxX2vKdAVxmi7Dwy5hf34dnRWdXsvIvqw/edit#gid=763219425!"",""A2:K500""),10,0)"),"#N/A")</f>
        <v>#N/A</v>
      </c>
      <c r="L353" s="28" t="e">
        <f t="shared" ca="1" si="4"/>
        <v>#VALUE!</v>
      </c>
      <c r="M353" s="30" t="e">
        <f t="shared" ca="1" si="5"/>
        <v>#VALUE!</v>
      </c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4.25" x14ac:dyDescent="0.2">
      <c r="A354" s="25">
        <f t="shared" si="3"/>
        <v>353</v>
      </c>
      <c r="B354" s="26" t="str">
        <f ca="1">IFERROR(__xludf.DUMMYFUNCTION("VLOOKUP(A354, IMPORTRANGE(""https://docs.google.com/spreadsheets/d/1Fa25-N6f79vxX2vKdAVxmi7Dwy5hf34dnRWdXsvIvqw/edit#gid=763219425!"",""A2:K500""),3,0)"),"#N/A")</f>
        <v>#N/A</v>
      </c>
      <c r="C354" s="12" t="str">
        <f ca="1">IFERROR(__xludf.DUMMYFUNCTION("index(SPLIT(B354, "" ""), 0, 3)"),"#N/A")</f>
        <v>#N/A</v>
      </c>
      <c r="D354" s="13" t="e">
        <f ca="1">VLOOKUP(C354,Names!$C$2:$D$54,2,FALSE)</f>
        <v>#N/A</v>
      </c>
      <c r="E354" s="5" t="str">
        <f ca="1">IFERROR(__xludf.DUMMYFUNCTION("VLOOKUP(A354, IMPORTRANGE(""https://docs.google.com/spreadsheets/d/1Fa25-N6f79vxX2vKdAVxmi7Dwy5hf34dnRWdXsvIvqw/edit#gid=763219425!"",""A2:K500""),4,0)"),"#N/A")</f>
        <v>#N/A</v>
      </c>
      <c r="F354" s="5" t="str">
        <f ca="1">IFERROR(__xludf.DUMMYFUNCTION("VLOOKUP(A354, IMPORTRANGE(""https://docs.google.com/spreadsheets/d/1Fa25-N6f79vxX2vKdAVxmi7Dwy5hf34dnRWdXsvIvqw/edit#gid=763219425!"",""A2:K500""),5,0)"),"#N/A")</f>
        <v>#N/A</v>
      </c>
      <c r="G354" s="5" t="str">
        <f ca="1">IFERROR(__xludf.DUMMYFUNCTION("VLOOKUP(A354, IMPORTRANGE(""https://docs.google.com/spreadsheets/d/1Fa25-N6f79vxX2vKdAVxmi7Dwy5hf34dnRWdXsvIvqw/edit#gid=763219425!"",""A2:K500""),6,0)"),"#N/A")</f>
        <v>#N/A</v>
      </c>
      <c r="H354" s="27" t="str">
        <f ca="1">IFERROR(__xludf.DUMMYFUNCTION("VLOOKUP(A354, IMPORTRANGE(""https://docs.google.com/spreadsheets/d/1Fa25-N6f79vxX2vKdAVxmi7Dwy5hf34dnRWdXsvIvqw/edit#gid=763219425!"",""A2:K500""),7,0)"),"#N/A")</f>
        <v>#N/A</v>
      </c>
      <c r="I354" s="27" t="str">
        <f ca="1">IFERROR(__xludf.DUMMYFUNCTION("VLOOKUP(A354, IMPORTRANGE(""https://docs.google.com/spreadsheets/d/1Fa25-N6f79vxX2vKdAVxmi7Dwy5hf34dnRWdXsvIvqw/edit#gid=763219425!"",""A2:K500""),8,0)"),"#N/A")</f>
        <v>#N/A</v>
      </c>
      <c r="J354" s="27" t="str">
        <f ca="1">IFERROR(__xludf.DUMMYFUNCTION("VLOOKUP(A354, IMPORTRANGE(""https://docs.google.com/spreadsheets/d/1Fa25-N6f79vxX2vKdAVxmi7Dwy5hf34dnRWdXsvIvqw/edit#gid=763219425!"",""A2:K500""),9,0)"),"#N/A")</f>
        <v>#N/A</v>
      </c>
      <c r="K354" s="27" t="str">
        <f ca="1">IFERROR(__xludf.DUMMYFUNCTION("VLOOKUP(A354, IMPORTRANGE(""https://docs.google.com/spreadsheets/d/1Fa25-N6f79vxX2vKdAVxmi7Dwy5hf34dnRWdXsvIvqw/edit#gid=763219425!"",""A2:K500""),10,0)"),"#N/A")</f>
        <v>#N/A</v>
      </c>
      <c r="L354" s="28" t="e">
        <f t="shared" ca="1" si="4"/>
        <v>#VALUE!</v>
      </c>
      <c r="M354" s="30" t="e">
        <f t="shared" ca="1" si="5"/>
        <v>#VALUE!</v>
      </c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4.25" x14ac:dyDescent="0.2">
      <c r="A355" s="25">
        <f t="shared" si="3"/>
        <v>354</v>
      </c>
      <c r="B355" s="26" t="str">
        <f ca="1">IFERROR(__xludf.DUMMYFUNCTION("VLOOKUP(A355, IMPORTRANGE(""https://docs.google.com/spreadsheets/d/1Fa25-N6f79vxX2vKdAVxmi7Dwy5hf34dnRWdXsvIvqw/edit#gid=763219425!"",""A2:K500""),3,0)"),"#N/A")</f>
        <v>#N/A</v>
      </c>
      <c r="C355" s="12" t="str">
        <f ca="1">IFERROR(__xludf.DUMMYFUNCTION("index(SPLIT(B355, "" ""), 0, 3)"),"#N/A")</f>
        <v>#N/A</v>
      </c>
      <c r="D355" s="13" t="e">
        <f ca="1">VLOOKUP(C355,Names!$C$2:$D$54,2,FALSE)</f>
        <v>#N/A</v>
      </c>
      <c r="E355" s="5" t="str">
        <f ca="1">IFERROR(__xludf.DUMMYFUNCTION("VLOOKUP(A355, IMPORTRANGE(""https://docs.google.com/spreadsheets/d/1Fa25-N6f79vxX2vKdAVxmi7Dwy5hf34dnRWdXsvIvqw/edit#gid=763219425!"",""A2:K500""),4,0)"),"#N/A")</f>
        <v>#N/A</v>
      </c>
      <c r="F355" s="5" t="str">
        <f ca="1">IFERROR(__xludf.DUMMYFUNCTION("VLOOKUP(A355, IMPORTRANGE(""https://docs.google.com/spreadsheets/d/1Fa25-N6f79vxX2vKdAVxmi7Dwy5hf34dnRWdXsvIvqw/edit#gid=763219425!"",""A2:K500""),5,0)"),"#N/A")</f>
        <v>#N/A</v>
      </c>
      <c r="G355" s="5" t="str">
        <f ca="1">IFERROR(__xludf.DUMMYFUNCTION("VLOOKUP(A355, IMPORTRANGE(""https://docs.google.com/spreadsheets/d/1Fa25-N6f79vxX2vKdAVxmi7Dwy5hf34dnRWdXsvIvqw/edit#gid=763219425!"",""A2:K500""),6,0)"),"#N/A")</f>
        <v>#N/A</v>
      </c>
      <c r="H355" s="27" t="str">
        <f ca="1">IFERROR(__xludf.DUMMYFUNCTION("VLOOKUP(A355, IMPORTRANGE(""https://docs.google.com/spreadsheets/d/1Fa25-N6f79vxX2vKdAVxmi7Dwy5hf34dnRWdXsvIvqw/edit#gid=763219425!"",""A2:K500""),7,0)"),"#N/A")</f>
        <v>#N/A</v>
      </c>
      <c r="I355" s="27" t="str">
        <f ca="1">IFERROR(__xludf.DUMMYFUNCTION("VLOOKUP(A355, IMPORTRANGE(""https://docs.google.com/spreadsheets/d/1Fa25-N6f79vxX2vKdAVxmi7Dwy5hf34dnRWdXsvIvqw/edit#gid=763219425!"",""A2:K500""),8,0)"),"#N/A")</f>
        <v>#N/A</v>
      </c>
      <c r="J355" s="27" t="str">
        <f ca="1">IFERROR(__xludf.DUMMYFUNCTION("VLOOKUP(A355, IMPORTRANGE(""https://docs.google.com/spreadsheets/d/1Fa25-N6f79vxX2vKdAVxmi7Dwy5hf34dnRWdXsvIvqw/edit#gid=763219425!"",""A2:K500""),9,0)"),"#N/A")</f>
        <v>#N/A</v>
      </c>
      <c r="K355" s="27" t="str">
        <f ca="1">IFERROR(__xludf.DUMMYFUNCTION("VLOOKUP(A355, IMPORTRANGE(""https://docs.google.com/spreadsheets/d/1Fa25-N6f79vxX2vKdAVxmi7Dwy5hf34dnRWdXsvIvqw/edit#gid=763219425!"",""A2:K500""),10,0)"),"#N/A")</f>
        <v>#N/A</v>
      </c>
      <c r="L355" s="28" t="e">
        <f t="shared" ca="1" si="4"/>
        <v>#VALUE!</v>
      </c>
      <c r="M355" s="30" t="e">
        <f t="shared" ca="1" si="5"/>
        <v>#VALUE!</v>
      </c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4.25" x14ac:dyDescent="0.2">
      <c r="A356" s="25">
        <f t="shared" si="3"/>
        <v>355</v>
      </c>
      <c r="B356" s="26" t="str">
        <f ca="1">IFERROR(__xludf.DUMMYFUNCTION("VLOOKUP(A356, IMPORTRANGE(""https://docs.google.com/spreadsheets/d/1Fa25-N6f79vxX2vKdAVxmi7Dwy5hf34dnRWdXsvIvqw/edit#gid=763219425!"",""A2:K500""),3,0)"),"#N/A")</f>
        <v>#N/A</v>
      </c>
      <c r="C356" s="12" t="str">
        <f ca="1">IFERROR(__xludf.DUMMYFUNCTION("index(SPLIT(B356, "" ""), 0, 3)"),"#N/A")</f>
        <v>#N/A</v>
      </c>
      <c r="D356" s="13" t="e">
        <f ca="1">VLOOKUP(C356,Names!$C$2:$D$54,2,FALSE)</f>
        <v>#N/A</v>
      </c>
      <c r="E356" s="5" t="str">
        <f ca="1">IFERROR(__xludf.DUMMYFUNCTION("VLOOKUP(A356, IMPORTRANGE(""https://docs.google.com/spreadsheets/d/1Fa25-N6f79vxX2vKdAVxmi7Dwy5hf34dnRWdXsvIvqw/edit#gid=763219425!"",""A2:K500""),4,0)"),"#N/A")</f>
        <v>#N/A</v>
      </c>
      <c r="F356" s="5" t="str">
        <f ca="1">IFERROR(__xludf.DUMMYFUNCTION("VLOOKUP(A356, IMPORTRANGE(""https://docs.google.com/spreadsheets/d/1Fa25-N6f79vxX2vKdAVxmi7Dwy5hf34dnRWdXsvIvqw/edit#gid=763219425!"",""A2:K500""),5,0)"),"#N/A")</f>
        <v>#N/A</v>
      </c>
      <c r="G356" s="5" t="str">
        <f ca="1">IFERROR(__xludf.DUMMYFUNCTION("VLOOKUP(A356, IMPORTRANGE(""https://docs.google.com/spreadsheets/d/1Fa25-N6f79vxX2vKdAVxmi7Dwy5hf34dnRWdXsvIvqw/edit#gid=763219425!"",""A2:K500""),6,0)"),"#N/A")</f>
        <v>#N/A</v>
      </c>
      <c r="H356" s="27" t="str">
        <f ca="1">IFERROR(__xludf.DUMMYFUNCTION("VLOOKUP(A356, IMPORTRANGE(""https://docs.google.com/spreadsheets/d/1Fa25-N6f79vxX2vKdAVxmi7Dwy5hf34dnRWdXsvIvqw/edit#gid=763219425!"",""A2:K500""),7,0)"),"#N/A")</f>
        <v>#N/A</v>
      </c>
      <c r="I356" s="27" t="str">
        <f ca="1">IFERROR(__xludf.DUMMYFUNCTION("VLOOKUP(A356, IMPORTRANGE(""https://docs.google.com/spreadsheets/d/1Fa25-N6f79vxX2vKdAVxmi7Dwy5hf34dnRWdXsvIvqw/edit#gid=763219425!"",""A2:K500""),8,0)"),"#N/A")</f>
        <v>#N/A</v>
      </c>
      <c r="J356" s="27" t="str">
        <f ca="1">IFERROR(__xludf.DUMMYFUNCTION("VLOOKUP(A356, IMPORTRANGE(""https://docs.google.com/spreadsheets/d/1Fa25-N6f79vxX2vKdAVxmi7Dwy5hf34dnRWdXsvIvqw/edit#gid=763219425!"",""A2:K500""),9,0)"),"#N/A")</f>
        <v>#N/A</v>
      </c>
      <c r="K356" s="27" t="str">
        <f ca="1">IFERROR(__xludf.DUMMYFUNCTION("VLOOKUP(A356, IMPORTRANGE(""https://docs.google.com/spreadsheets/d/1Fa25-N6f79vxX2vKdAVxmi7Dwy5hf34dnRWdXsvIvqw/edit#gid=763219425!"",""A2:K500""),10,0)"),"#N/A")</f>
        <v>#N/A</v>
      </c>
      <c r="L356" s="28" t="e">
        <f t="shared" ca="1" si="4"/>
        <v>#VALUE!</v>
      </c>
      <c r="M356" s="30" t="e">
        <f t="shared" ca="1" si="5"/>
        <v>#VALUE!</v>
      </c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4.25" x14ac:dyDescent="0.2">
      <c r="A357" s="25">
        <f t="shared" si="3"/>
        <v>356</v>
      </c>
      <c r="B357" s="26" t="str">
        <f ca="1">IFERROR(__xludf.DUMMYFUNCTION("VLOOKUP(A357, IMPORTRANGE(""https://docs.google.com/spreadsheets/d/1Fa25-N6f79vxX2vKdAVxmi7Dwy5hf34dnRWdXsvIvqw/edit#gid=763219425!"",""A2:K500""),3,0)"),"#N/A")</f>
        <v>#N/A</v>
      </c>
      <c r="C357" s="12" t="str">
        <f ca="1">IFERROR(__xludf.DUMMYFUNCTION("index(SPLIT(B357, "" ""), 0, 3)"),"#N/A")</f>
        <v>#N/A</v>
      </c>
      <c r="D357" s="13" t="e">
        <f ca="1">VLOOKUP(C357,Names!$C$2:$D$54,2,FALSE)</f>
        <v>#N/A</v>
      </c>
      <c r="E357" s="5" t="str">
        <f ca="1">IFERROR(__xludf.DUMMYFUNCTION("VLOOKUP(A357, IMPORTRANGE(""https://docs.google.com/spreadsheets/d/1Fa25-N6f79vxX2vKdAVxmi7Dwy5hf34dnRWdXsvIvqw/edit#gid=763219425!"",""A2:K500""),4,0)"),"#N/A")</f>
        <v>#N/A</v>
      </c>
      <c r="F357" s="5" t="str">
        <f ca="1">IFERROR(__xludf.DUMMYFUNCTION("VLOOKUP(A357, IMPORTRANGE(""https://docs.google.com/spreadsheets/d/1Fa25-N6f79vxX2vKdAVxmi7Dwy5hf34dnRWdXsvIvqw/edit#gid=763219425!"",""A2:K500""),5,0)"),"#N/A")</f>
        <v>#N/A</v>
      </c>
      <c r="G357" s="5" t="str">
        <f ca="1">IFERROR(__xludf.DUMMYFUNCTION("VLOOKUP(A357, IMPORTRANGE(""https://docs.google.com/spreadsheets/d/1Fa25-N6f79vxX2vKdAVxmi7Dwy5hf34dnRWdXsvIvqw/edit#gid=763219425!"",""A2:K500""),6,0)"),"#N/A")</f>
        <v>#N/A</v>
      </c>
      <c r="H357" s="27" t="str">
        <f ca="1">IFERROR(__xludf.DUMMYFUNCTION("VLOOKUP(A357, IMPORTRANGE(""https://docs.google.com/spreadsheets/d/1Fa25-N6f79vxX2vKdAVxmi7Dwy5hf34dnRWdXsvIvqw/edit#gid=763219425!"",""A2:K500""),7,0)"),"#N/A")</f>
        <v>#N/A</v>
      </c>
      <c r="I357" s="27" t="str">
        <f ca="1">IFERROR(__xludf.DUMMYFUNCTION("VLOOKUP(A357, IMPORTRANGE(""https://docs.google.com/spreadsheets/d/1Fa25-N6f79vxX2vKdAVxmi7Dwy5hf34dnRWdXsvIvqw/edit#gid=763219425!"",""A2:K500""),8,0)"),"#N/A")</f>
        <v>#N/A</v>
      </c>
      <c r="J357" s="27" t="str">
        <f ca="1">IFERROR(__xludf.DUMMYFUNCTION("VLOOKUP(A357, IMPORTRANGE(""https://docs.google.com/spreadsheets/d/1Fa25-N6f79vxX2vKdAVxmi7Dwy5hf34dnRWdXsvIvqw/edit#gid=763219425!"",""A2:K500""),9,0)"),"#N/A")</f>
        <v>#N/A</v>
      </c>
      <c r="K357" s="27" t="str">
        <f ca="1">IFERROR(__xludf.DUMMYFUNCTION("VLOOKUP(A357, IMPORTRANGE(""https://docs.google.com/spreadsheets/d/1Fa25-N6f79vxX2vKdAVxmi7Dwy5hf34dnRWdXsvIvqw/edit#gid=763219425!"",""A2:K500""),10,0)"),"#N/A")</f>
        <v>#N/A</v>
      </c>
      <c r="L357" s="28" t="e">
        <f t="shared" ca="1" si="4"/>
        <v>#VALUE!</v>
      </c>
      <c r="M357" s="30" t="e">
        <f t="shared" ca="1" si="5"/>
        <v>#VALUE!</v>
      </c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4.25" x14ac:dyDescent="0.2">
      <c r="A358" s="25">
        <f t="shared" si="3"/>
        <v>357</v>
      </c>
      <c r="B358" s="26" t="str">
        <f ca="1">IFERROR(__xludf.DUMMYFUNCTION("VLOOKUP(A358, IMPORTRANGE(""https://docs.google.com/spreadsheets/d/1Fa25-N6f79vxX2vKdAVxmi7Dwy5hf34dnRWdXsvIvqw/edit#gid=763219425!"",""A2:K500""),3,0)"),"#N/A")</f>
        <v>#N/A</v>
      </c>
      <c r="C358" s="12" t="str">
        <f ca="1">IFERROR(__xludf.DUMMYFUNCTION("index(SPLIT(B358, "" ""), 0, 3)"),"#N/A")</f>
        <v>#N/A</v>
      </c>
      <c r="D358" s="13" t="e">
        <f ca="1">VLOOKUP(C358,Names!$C$2:$D$54,2,FALSE)</f>
        <v>#N/A</v>
      </c>
      <c r="E358" s="5" t="str">
        <f ca="1">IFERROR(__xludf.DUMMYFUNCTION("VLOOKUP(A358, IMPORTRANGE(""https://docs.google.com/spreadsheets/d/1Fa25-N6f79vxX2vKdAVxmi7Dwy5hf34dnRWdXsvIvqw/edit#gid=763219425!"",""A2:K500""),4,0)"),"#N/A")</f>
        <v>#N/A</v>
      </c>
      <c r="F358" s="5" t="str">
        <f ca="1">IFERROR(__xludf.DUMMYFUNCTION("VLOOKUP(A358, IMPORTRANGE(""https://docs.google.com/spreadsheets/d/1Fa25-N6f79vxX2vKdAVxmi7Dwy5hf34dnRWdXsvIvqw/edit#gid=763219425!"",""A2:K500""),5,0)"),"#N/A")</f>
        <v>#N/A</v>
      </c>
      <c r="G358" s="5" t="str">
        <f ca="1">IFERROR(__xludf.DUMMYFUNCTION("VLOOKUP(A358, IMPORTRANGE(""https://docs.google.com/spreadsheets/d/1Fa25-N6f79vxX2vKdAVxmi7Dwy5hf34dnRWdXsvIvqw/edit#gid=763219425!"",""A2:K500""),6,0)"),"#N/A")</f>
        <v>#N/A</v>
      </c>
      <c r="H358" s="27" t="str">
        <f ca="1">IFERROR(__xludf.DUMMYFUNCTION("VLOOKUP(A358, IMPORTRANGE(""https://docs.google.com/spreadsheets/d/1Fa25-N6f79vxX2vKdAVxmi7Dwy5hf34dnRWdXsvIvqw/edit#gid=763219425!"",""A2:K500""),7,0)"),"#N/A")</f>
        <v>#N/A</v>
      </c>
      <c r="I358" s="27" t="str">
        <f ca="1">IFERROR(__xludf.DUMMYFUNCTION("VLOOKUP(A358, IMPORTRANGE(""https://docs.google.com/spreadsheets/d/1Fa25-N6f79vxX2vKdAVxmi7Dwy5hf34dnRWdXsvIvqw/edit#gid=763219425!"",""A2:K500""),8,0)"),"#N/A")</f>
        <v>#N/A</v>
      </c>
      <c r="J358" s="27" t="str">
        <f ca="1">IFERROR(__xludf.DUMMYFUNCTION("VLOOKUP(A358, IMPORTRANGE(""https://docs.google.com/spreadsheets/d/1Fa25-N6f79vxX2vKdAVxmi7Dwy5hf34dnRWdXsvIvqw/edit#gid=763219425!"",""A2:K500""),9,0)"),"#N/A")</f>
        <v>#N/A</v>
      </c>
      <c r="K358" s="27" t="str">
        <f ca="1">IFERROR(__xludf.DUMMYFUNCTION("VLOOKUP(A358, IMPORTRANGE(""https://docs.google.com/spreadsheets/d/1Fa25-N6f79vxX2vKdAVxmi7Dwy5hf34dnRWdXsvIvqw/edit#gid=763219425!"",""A2:K500""),10,0)"),"#N/A")</f>
        <v>#N/A</v>
      </c>
      <c r="L358" s="28" t="e">
        <f t="shared" ca="1" si="4"/>
        <v>#VALUE!</v>
      </c>
      <c r="M358" s="30" t="e">
        <f t="shared" ca="1" si="5"/>
        <v>#VALUE!</v>
      </c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4.25" x14ac:dyDescent="0.2">
      <c r="A359" s="25">
        <f t="shared" si="3"/>
        <v>358</v>
      </c>
      <c r="B359" s="26" t="str">
        <f ca="1">IFERROR(__xludf.DUMMYFUNCTION("VLOOKUP(A359, IMPORTRANGE(""https://docs.google.com/spreadsheets/d/1Fa25-N6f79vxX2vKdAVxmi7Dwy5hf34dnRWdXsvIvqw/edit#gid=763219425!"",""A2:K500""),3,0)"),"#N/A")</f>
        <v>#N/A</v>
      </c>
      <c r="C359" s="12" t="str">
        <f ca="1">IFERROR(__xludf.DUMMYFUNCTION("index(SPLIT(B359, "" ""), 0, 3)"),"#N/A")</f>
        <v>#N/A</v>
      </c>
      <c r="D359" s="13" t="e">
        <f ca="1">VLOOKUP(C359,Names!$C$2:$D$54,2,FALSE)</f>
        <v>#N/A</v>
      </c>
      <c r="E359" s="5" t="str">
        <f ca="1">IFERROR(__xludf.DUMMYFUNCTION("VLOOKUP(A359, IMPORTRANGE(""https://docs.google.com/spreadsheets/d/1Fa25-N6f79vxX2vKdAVxmi7Dwy5hf34dnRWdXsvIvqw/edit#gid=763219425!"",""A2:K500""),4,0)"),"#N/A")</f>
        <v>#N/A</v>
      </c>
      <c r="F359" s="5" t="str">
        <f ca="1">IFERROR(__xludf.DUMMYFUNCTION("VLOOKUP(A359, IMPORTRANGE(""https://docs.google.com/spreadsheets/d/1Fa25-N6f79vxX2vKdAVxmi7Dwy5hf34dnRWdXsvIvqw/edit#gid=763219425!"",""A2:K500""),5,0)"),"#N/A")</f>
        <v>#N/A</v>
      </c>
      <c r="G359" s="5" t="str">
        <f ca="1">IFERROR(__xludf.DUMMYFUNCTION("VLOOKUP(A359, IMPORTRANGE(""https://docs.google.com/spreadsheets/d/1Fa25-N6f79vxX2vKdAVxmi7Dwy5hf34dnRWdXsvIvqw/edit#gid=763219425!"",""A2:K500""),6,0)"),"#N/A")</f>
        <v>#N/A</v>
      </c>
      <c r="H359" s="27" t="str">
        <f ca="1">IFERROR(__xludf.DUMMYFUNCTION("VLOOKUP(A359, IMPORTRANGE(""https://docs.google.com/spreadsheets/d/1Fa25-N6f79vxX2vKdAVxmi7Dwy5hf34dnRWdXsvIvqw/edit#gid=763219425!"",""A2:K500""),7,0)"),"#N/A")</f>
        <v>#N/A</v>
      </c>
      <c r="I359" s="27" t="str">
        <f ca="1">IFERROR(__xludf.DUMMYFUNCTION("VLOOKUP(A359, IMPORTRANGE(""https://docs.google.com/spreadsheets/d/1Fa25-N6f79vxX2vKdAVxmi7Dwy5hf34dnRWdXsvIvqw/edit#gid=763219425!"",""A2:K500""),8,0)"),"#N/A")</f>
        <v>#N/A</v>
      </c>
      <c r="J359" s="27" t="str">
        <f ca="1">IFERROR(__xludf.DUMMYFUNCTION("VLOOKUP(A359, IMPORTRANGE(""https://docs.google.com/spreadsheets/d/1Fa25-N6f79vxX2vKdAVxmi7Dwy5hf34dnRWdXsvIvqw/edit#gid=763219425!"",""A2:K500""),9,0)"),"#N/A")</f>
        <v>#N/A</v>
      </c>
      <c r="K359" s="27" t="str">
        <f ca="1">IFERROR(__xludf.DUMMYFUNCTION("VLOOKUP(A359, IMPORTRANGE(""https://docs.google.com/spreadsheets/d/1Fa25-N6f79vxX2vKdAVxmi7Dwy5hf34dnRWdXsvIvqw/edit#gid=763219425!"",""A2:K500""),10,0)"),"#N/A")</f>
        <v>#N/A</v>
      </c>
      <c r="L359" s="28" t="e">
        <f t="shared" ca="1" si="4"/>
        <v>#VALUE!</v>
      </c>
      <c r="M359" s="30" t="e">
        <f t="shared" ca="1" si="5"/>
        <v>#VALUE!</v>
      </c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4.25" x14ac:dyDescent="0.2">
      <c r="A360" s="25">
        <f t="shared" si="3"/>
        <v>359</v>
      </c>
      <c r="B360" s="26" t="str">
        <f ca="1">IFERROR(__xludf.DUMMYFUNCTION("VLOOKUP(A360, IMPORTRANGE(""https://docs.google.com/spreadsheets/d/1Fa25-N6f79vxX2vKdAVxmi7Dwy5hf34dnRWdXsvIvqw/edit#gid=763219425!"",""A2:K500""),3,0)"),"#N/A")</f>
        <v>#N/A</v>
      </c>
      <c r="C360" s="12" t="str">
        <f ca="1">IFERROR(__xludf.DUMMYFUNCTION("index(SPLIT(B360, "" ""), 0, 3)"),"#N/A")</f>
        <v>#N/A</v>
      </c>
      <c r="D360" s="13" t="e">
        <f ca="1">VLOOKUP(C360,Names!$C$2:$D$54,2,FALSE)</f>
        <v>#N/A</v>
      </c>
      <c r="E360" s="5" t="str">
        <f ca="1">IFERROR(__xludf.DUMMYFUNCTION("VLOOKUP(A360, IMPORTRANGE(""https://docs.google.com/spreadsheets/d/1Fa25-N6f79vxX2vKdAVxmi7Dwy5hf34dnRWdXsvIvqw/edit#gid=763219425!"",""A2:K500""),4,0)"),"#N/A")</f>
        <v>#N/A</v>
      </c>
      <c r="F360" s="5" t="str">
        <f ca="1">IFERROR(__xludf.DUMMYFUNCTION("VLOOKUP(A360, IMPORTRANGE(""https://docs.google.com/spreadsheets/d/1Fa25-N6f79vxX2vKdAVxmi7Dwy5hf34dnRWdXsvIvqw/edit#gid=763219425!"",""A2:K500""),5,0)"),"#N/A")</f>
        <v>#N/A</v>
      </c>
      <c r="G360" s="5" t="str">
        <f ca="1">IFERROR(__xludf.DUMMYFUNCTION("VLOOKUP(A360, IMPORTRANGE(""https://docs.google.com/spreadsheets/d/1Fa25-N6f79vxX2vKdAVxmi7Dwy5hf34dnRWdXsvIvqw/edit#gid=763219425!"",""A2:K500""),6,0)"),"#N/A")</f>
        <v>#N/A</v>
      </c>
      <c r="H360" s="27" t="str">
        <f ca="1">IFERROR(__xludf.DUMMYFUNCTION("VLOOKUP(A360, IMPORTRANGE(""https://docs.google.com/spreadsheets/d/1Fa25-N6f79vxX2vKdAVxmi7Dwy5hf34dnRWdXsvIvqw/edit#gid=763219425!"",""A2:K500""),7,0)"),"#N/A")</f>
        <v>#N/A</v>
      </c>
      <c r="I360" s="27" t="str">
        <f ca="1">IFERROR(__xludf.DUMMYFUNCTION("VLOOKUP(A360, IMPORTRANGE(""https://docs.google.com/spreadsheets/d/1Fa25-N6f79vxX2vKdAVxmi7Dwy5hf34dnRWdXsvIvqw/edit#gid=763219425!"",""A2:K500""),8,0)"),"#N/A")</f>
        <v>#N/A</v>
      </c>
      <c r="J360" s="27" t="str">
        <f ca="1">IFERROR(__xludf.DUMMYFUNCTION("VLOOKUP(A360, IMPORTRANGE(""https://docs.google.com/spreadsheets/d/1Fa25-N6f79vxX2vKdAVxmi7Dwy5hf34dnRWdXsvIvqw/edit#gid=763219425!"",""A2:K500""),9,0)"),"#N/A")</f>
        <v>#N/A</v>
      </c>
      <c r="K360" s="27" t="str">
        <f ca="1">IFERROR(__xludf.DUMMYFUNCTION("VLOOKUP(A360, IMPORTRANGE(""https://docs.google.com/spreadsheets/d/1Fa25-N6f79vxX2vKdAVxmi7Dwy5hf34dnRWdXsvIvqw/edit#gid=763219425!"",""A2:K500""),10,0)"),"#N/A")</f>
        <v>#N/A</v>
      </c>
      <c r="L360" s="28" t="e">
        <f t="shared" ca="1" si="4"/>
        <v>#VALUE!</v>
      </c>
      <c r="M360" s="30" t="e">
        <f t="shared" ca="1" si="5"/>
        <v>#VALUE!</v>
      </c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4.25" x14ac:dyDescent="0.2">
      <c r="A361" s="25">
        <f t="shared" si="3"/>
        <v>360</v>
      </c>
      <c r="B361" s="26" t="str">
        <f ca="1">IFERROR(__xludf.DUMMYFUNCTION("VLOOKUP(A361, IMPORTRANGE(""https://docs.google.com/spreadsheets/d/1Fa25-N6f79vxX2vKdAVxmi7Dwy5hf34dnRWdXsvIvqw/edit#gid=763219425!"",""A2:K500""),3,0)"),"#N/A")</f>
        <v>#N/A</v>
      </c>
      <c r="C361" s="12" t="str">
        <f ca="1">IFERROR(__xludf.DUMMYFUNCTION("index(SPLIT(B361, "" ""), 0, 3)"),"#N/A")</f>
        <v>#N/A</v>
      </c>
      <c r="D361" s="13" t="e">
        <f ca="1">VLOOKUP(C361,Names!$C$2:$D$54,2,FALSE)</f>
        <v>#N/A</v>
      </c>
      <c r="E361" s="5" t="str">
        <f ca="1">IFERROR(__xludf.DUMMYFUNCTION("VLOOKUP(A361, IMPORTRANGE(""https://docs.google.com/spreadsheets/d/1Fa25-N6f79vxX2vKdAVxmi7Dwy5hf34dnRWdXsvIvqw/edit#gid=763219425!"",""A2:K500""),4,0)"),"#N/A")</f>
        <v>#N/A</v>
      </c>
      <c r="F361" s="5" t="str">
        <f ca="1">IFERROR(__xludf.DUMMYFUNCTION("VLOOKUP(A361, IMPORTRANGE(""https://docs.google.com/spreadsheets/d/1Fa25-N6f79vxX2vKdAVxmi7Dwy5hf34dnRWdXsvIvqw/edit#gid=763219425!"",""A2:K500""),5,0)"),"#N/A")</f>
        <v>#N/A</v>
      </c>
      <c r="G361" s="5" t="str">
        <f ca="1">IFERROR(__xludf.DUMMYFUNCTION("VLOOKUP(A361, IMPORTRANGE(""https://docs.google.com/spreadsheets/d/1Fa25-N6f79vxX2vKdAVxmi7Dwy5hf34dnRWdXsvIvqw/edit#gid=763219425!"",""A2:K500""),6,0)"),"#N/A")</f>
        <v>#N/A</v>
      </c>
      <c r="H361" s="27" t="str">
        <f ca="1">IFERROR(__xludf.DUMMYFUNCTION("VLOOKUP(A361, IMPORTRANGE(""https://docs.google.com/spreadsheets/d/1Fa25-N6f79vxX2vKdAVxmi7Dwy5hf34dnRWdXsvIvqw/edit#gid=763219425!"",""A2:K500""),7,0)"),"#N/A")</f>
        <v>#N/A</v>
      </c>
      <c r="I361" s="27" t="str">
        <f ca="1">IFERROR(__xludf.DUMMYFUNCTION("VLOOKUP(A361, IMPORTRANGE(""https://docs.google.com/spreadsheets/d/1Fa25-N6f79vxX2vKdAVxmi7Dwy5hf34dnRWdXsvIvqw/edit#gid=763219425!"",""A2:K500""),8,0)"),"#N/A")</f>
        <v>#N/A</v>
      </c>
      <c r="J361" s="27" t="str">
        <f ca="1">IFERROR(__xludf.DUMMYFUNCTION("VLOOKUP(A361, IMPORTRANGE(""https://docs.google.com/spreadsheets/d/1Fa25-N6f79vxX2vKdAVxmi7Dwy5hf34dnRWdXsvIvqw/edit#gid=763219425!"",""A2:K500""),9,0)"),"#N/A")</f>
        <v>#N/A</v>
      </c>
      <c r="K361" s="27" t="str">
        <f ca="1">IFERROR(__xludf.DUMMYFUNCTION("VLOOKUP(A361, IMPORTRANGE(""https://docs.google.com/spreadsheets/d/1Fa25-N6f79vxX2vKdAVxmi7Dwy5hf34dnRWdXsvIvqw/edit#gid=763219425!"",""A2:K500""),10,0)"),"#N/A")</f>
        <v>#N/A</v>
      </c>
      <c r="L361" s="28" t="e">
        <f t="shared" ca="1" si="4"/>
        <v>#VALUE!</v>
      </c>
      <c r="M361" s="30" t="e">
        <f t="shared" ca="1" si="5"/>
        <v>#VALUE!</v>
      </c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4.25" x14ac:dyDescent="0.2">
      <c r="A362" s="25">
        <f t="shared" si="3"/>
        <v>361</v>
      </c>
      <c r="B362" s="26" t="str">
        <f ca="1">IFERROR(__xludf.DUMMYFUNCTION("VLOOKUP(A362, IMPORTRANGE(""https://docs.google.com/spreadsheets/d/1Fa25-N6f79vxX2vKdAVxmi7Dwy5hf34dnRWdXsvIvqw/edit#gid=763219425!"",""A2:K500""),3,0)"),"#N/A")</f>
        <v>#N/A</v>
      </c>
      <c r="C362" s="12" t="str">
        <f ca="1">IFERROR(__xludf.DUMMYFUNCTION("index(SPLIT(B362, "" ""), 0, 3)"),"#N/A")</f>
        <v>#N/A</v>
      </c>
      <c r="D362" s="13" t="e">
        <f ca="1">VLOOKUP(C362,Names!$C$2:$D$54,2,FALSE)</f>
        <v>#N/A</v>
      </c>
      <c r="E362" s="5" t="str">
        <f ca="1">IFERROR(__xludf.DUMMYFUNCTION("VLOOKUP(A362, IMPORTRANGE(""https://docs.google.com/spreadsheets/d/1Fa25-N6f79vxX2vKdAVxmi7Dwy5hf34dnRWdXsvIvqw/edit#gid=763219425!"",""A2:K500""),4,0)"),"#N/A")</f>
        <v>#N/A</v>
      </c>
      <c r="F362" s="5" t="str">
        <f ca="1">IFERROR(__xludf.DUMMYFUNCTION("VLOOKUP(A362, IMPORTRANGE(""https://docs.google.com/spreadsheets/d/1Fa25-N6f79vxX2vKdAVxmi7Dwy5hf34dnRWdXsvIvqw/edit#gid=763219425!"",""A2:K500""),5,0)"),"#N/A")</f>
        <v>#N/A</v>
      </c>
      <c r="G362" s="5" t="str">
        <f ca="1">IFERROR(__xludf.DUMMYFUNCTION("VLOOKUP(A362, IMPORTRANGE(""https://docs.google.com/spreadsheets/d/1Fa25-N6f79vxX2vKdAVxmi7Dwy5hf34dnRWdXsvIvqw/edit#gid=763219425!"",""A2:K500""),6,0)"),"#N/A")</f>
        <v>#N/A</v>
      </c>
      <c r="H362" s="27" t="str">
        <f ca="1">IFERROR(__xludf.DUMMYFUNCTION("VLOOKUP(A362, IMPORTRANGE(""https://docs.google.com/spreadsheets/d/1Fa25-N6f79vxX2vKdAVxmi7Dwy5hf34dnRWdXsvIvqw/edit#gid=763219425!"",""A2:K500""),7,0)"),"#N/A")</f>
        <v>#N/A</v>
      </c>
      <c r="I362" s="27" t="str">
        <f ca="1">IFERROR(__xludf.DUMMYFUNCTION("VLOOKUP(A362, IMPORTRANGE(""https://docs.google.com/spreadsheets/d/1Fa25-N6f79vxX2vKdAVxmi7Dwy5hf34dnRWdXsvIvqw/edit#gid=763219425!"",""A2:K500""),8,0)"),"#N/A")</f>
        <v>#N/A</v>
      </c>
      <c r="J362" s="27" t="str">
        <f ca="1">IFERROR(__xludf.DUMMYFUNCTION("VLOOKUP(A362, IMPORTRANGE(""https://docs.google.com/spreadsheets/d/1Fa25-N6f79vxX2vKdAVxmi7Dwy5hf34dnRWdXsvIvqw/edit#gid=763219425!"",""A2:K500""),9,0)"),"#N/A")</f>
        <v>#N/A</v>
      </c>
      <c r="K362" s="27" t="str">
        <f ca="1">IFERROR(__xludf.DUMMYFUNCTION("VLOOKUP(A362, IMPORTRANGE(""https://docs.google.com/spreadsheets/d/1Fa25-N6f79vxX2vKdAVxmi7Dwy5hf34dnRWdXsvIvqw/edit#gid=763219425!"",""A2:K500""),10,0)"),"#N/A")</f>
        <v>#N/A</v>
      </c>
      <c r="L362" s="28" t="e">
        <f t="shared" ca="1" si="4"/>
        <v>#VALUE!</v>
      </c>
      <c r="M362" s="30" t="e">
        <f t="shared" ca="1" si="5"/>
        <v>#VALUE!</v>
      </c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4.25" x14ac:dyDescent="0.2">
      <c r="A363" s="25">
        <f t="shared" si="3"/>
        <v>362</v>
      </c>
      <c r="B363" s="26" t="str">
        <f ca="1">IFERROR(__xludf.DUMMYFUNCTION("VLOOKUP(A363, IMPORTRANGE(""https://docs.google.com/spreadsheets/d/1Fa25-N6f79vxX2vKdAVxmi7Dwy5hf34dnRWdXsvIvqw/edit#gid=763219425!"",""A2:K500""),3,0)"),"#N/A")</f>
        <v>#N/A</v>
      </c>
      <c r="C363" s="12" t="str">
        <f ca="1">IFERROR(__xludf.DUMMYFUNCTION("index(SPLIT(B363, "" ""), 0, 3)"),"#N/A")</f>
        <v>#N/A</v>
      </c>
      <c r="D363" s="13" t="e">
        <f ca="1">VLOOKUP(C363,Names!$C$2:$D$54,2,FALSE)</f>
        <v>#N/A</v>
      </c>
      <c r="E363" s="5" t="str">
        <f ca="1">IFERROR(__xludf.DUMMYFUNCTION("VLOOKUP(A363, IMPORTRANGE(""https://docs.google.com/spreadsheets/d/1Fa25-N6f79vxX2vKdAVxmi7Dwy5hf34dnRWdXsvIvqw/edit#gid=763219425!"",""A2:K500""),4,0)"),"#N/A")</f>
        <v>#N/A</v>
      </c>
      <c r="F363" s="5" t="str">
        <f ca="1">IFERROR(__xludf.DUMMYFUNCTION("VLOOKUP(A363, IMPORTRANGE(""https://docs.google.com/spreadsheets/d/1Fa25-N6f79vxX2vKdAVxmi7Dwy5hf34dnRWdXsvIvqw/edit#gid=763219425!"",""A2:K500""),5,0)"),"#N/A")</f>
        <v>#N/A</v>
      </c>
      <c r="G363" s="5" t="str">
        <f ca="1">IFERROR(__xludf.DUMMYFUNCTION("VLOOKUP(A363, IMPORTRANGE(""https://docs.google.com/spreadsheets/d/1Fa25-N6f79vxX2vKdAVxmi7Dwy5hf34dnRWdXsvIvqw/edit#gid=763219425!"",""A2:K500""),6,0)"),"#N/A")</f>
        <v>#N/A</v>
      </c>
      <c r="H363" s="27" t="str">
        <f ca="1">IFERROR(__xludf.DUMMYFUNCTION("VLOOKUP(A363, IMPORTRANGE(""https://docs.google.com/spreadsheets/d/1Fa25-N6f79vxX2vKdAVxmi7Dwy5hf34dnRWdXsvIvqw/edit#gid=763219425!"",""A2:K500""),7,0)"),"#N/A")</f>
        <v>#N/A</v>
      </c>
      <c r="I363" s="27" t="str">
        <f ca="1">IFERROR(__xludf.DUMMYFUNCTION("VLOOKUP(A363, IMPORTRANGE(""https://docs.google.com/spreadsheets/d/1Fa25-N6f79vxX2vKdAVxmi7Dwy5hf34dnRWdXsvIvqw/edit#gid=763219425!"",""A2:K500""),8,0)"),"#N/A")</f>
        <v>#N/A</v>
      </c>
      <c r="J363" s="27" t="str">
        <f ca="1">IFERROR(__xludf.DUMMYFUNCTION("VLOOKUP(A363, IMPORTRANGE(""https://docs.google.com/spreadsheets/d/1Fa25-N6f79vxX2vKdAVxmi7Dwy5hf34dnRWdXsvIvqw/edit#gid=763219425!"",""A2:K500""),9,0)"),"#N/A")</f>
        <v>#N/A</v>
      </c>
      <c r="K363" s="27" t="str">
        <f ca="1">IFERROR(__xludf.DUMMYFUNCTION("VLOOKUP(A363, IMPORTRANGE(""https://docs.google.com/spreadsheets/d/1Fa25-N6f79vxX2vKdAVxmi7Dwy5hf34dnRWdXsvIvqw/edit#gid=763219425!"",""A2:K500""),10,0)"),"#N/A")</f>
        <v>#N/A</v>
      </c>
      <c r="L363" s="28" t="e">
        <f t="shared" ca="1" si="4"/>
        <v>#VALUE!</v>
      </c>
      <c r="M363" s="30" t="e">
        <f t="shared" ca="1" si="5"/>
        <v>#VALUE!</v>
      </c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4.25" x14ac:dyDescent="0.2">
      <c r="A364" s="25">
        <f t="shared" si="3"/>
        <v>363</v>
      </c>
      <c r="B364" s="26" t="str">
        <f ca="1">IFERROR(__xludf.DUMMYFUNCTION("VLOOKUP(A364, IMPORTRANGE(""https://docs.google.com/spreadsheets/d/1Fa25-N6f79vxX2vKdAVxmi7Dwy5hf34dnRWdXsvIvqw/edit#gid=763219425!"",""A2:K500""),3,0)"),"#N/A")</f>
        <v>#N/A</v>
      </c>
      <c r="C364" s="12" t="str">
        <f ca="1">IFERROR(__xludf.DUMMYFUNCTION("index(SPLIT(B364, "" ""), 0, 3)"),"#N/A")</f>
        <v>#N/A</v>
      </c>
      <c r="D364" s="13" t="e">
        <f ca="1">VLOOKUP(C364,Names!$C$2:$D$54,2,FALSE)</f>
        <v>#N/A</v>
      </c>
      <c r="E364" s="5" t="str">
        <f ca="1">IFERROR(__xludf.DUMMYFUNCTION("VLOOKUP(A364, IMPORTRANGE(""https://docs.google.com/spreadsheets/d/1Fa25-N6f79vxX2vKdAVxmi7Dwy5hf34dnRWdXsvIvqw/edit#gid=763219425!"",""A2:K500""),4,0)"),"#N/A")</f>
        <v>#N/A</v>
      </c>
      <c r="F364" s="5" t="str">
        <f ca="1">IFERROR(__xludf.DUMMYFUNCTION("VLOOKUP(A364, IMPORTRANGE(""https://docs.google.com/spreadsheets/d/1Fa25-N6f79vxX2vKdAVxmi7Dwy5hf34dnRWdXsvIvqw/edit#gid=763219425!"",""A2:K500""),5,0)"),"#N/A")</f>
        <v>#N/A</v>
      </c>
      <c r="G364" s="5" t="str">
        <f ca="1">IFERROR(__xludf.DUMMYFUNCTION("VLOOKUP(A364, IMPORTRANGE(""https://docs.google.com/spreadsheets/d/1Fa25-N6f79vxX2vKdAVxmi7Dwy5hf34dnRWdXsvIvqw/edit#gid=763219425!"",""A2:K500""),6,0)"),"#N/A")</f>
        <v>#N/A</v>
      </c>
      <c r="H364" s="27" t="str">
        <f ca="1">IFERROR(__xludf.DUMMYFUNCTION("VLOOKUP(A364, IMPORTRANGE(""https://docs.google.com/spreadsheets/d/1Fa25-N6f79vxX2vKdAVxmi7Dwy5hf34dnRWdXsvIvqw/edit#gid=763219425!"",""A2:K500""),7,0)"),"#N/A")</f>
        <v>#N/A</v>
      </c>
      <c r="I364" s="27" t="str">
        <f ca="1">IFERROR(__xludf.DUMMYFUNCTION("VLOOKUP(A364, IMPORTRANGE(""https://docs.google.com/spreadsheets/d/1Fa25-N6f79vxX2vKdAVxmi7Dwy5hf34dnRWdXsvIvqw/edit#gid=763219425!"",""A2:K500""),8,0)"),"#N/A")</f>
        <v>#N/A</v>
      </c>
      <c r="J364" s="27" t="str">
        <f ca="1">IFERROR(__xludf.DUMMYFUNCTION("VLOOKUP(A364, IMPORTRANGE(""https://docs.google.com/spreadsheets/d/1Fa25-N6f79vxX2vKdAVxmi7Dwy5hf34dnRWdXsvIvqw/edit#gid=763219425!"",""A2:K500""),9,0)"),"#N/A")</f>
        <v>#N/A</v>
      </c>
      <c r="K364" s="27" t="str">
        <f ca="1">IFERROR(__xludf.DUMMYFUNCTION("VLOOKUP(A364, IMPORTRANGE(""https://docs.google.com/spreadsheets/d/1Fa25-N6f79vxX2vKdAVxmi7Dwy5hf34dnRWdXsvIvqw/edit#gid=763219425!"",""A2:K500""),10,0)"),"#N/A")</f>
        <v>#N/A</v>
      </c>
      <c r="L364" s="28" t="e">
        <f t="shared" ca="1" si="4"/>
        <v>#VALUE!</v>
      </c>
      <c r="M364" s="30" t="e">
        <f t="shared" ca="1" si="5"/>
        <v>#VALUE!</v>
      </c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4.25" x14ac:dyDescent="0.2">
      <c r="A365" s="25">
        <f t="shared" si="3"/>
        <v>364</v>
      </c>
      <c r="B365" s="26" t="str">
        <f ca="1">IFERROR(__xludf.DUMMYFUNCTION("VLOOKUP(A365, IMPORTRANGE(""https://docs.google.com/spreadsheets/d/1Fa25-N6f79vxX2vKdAVxmi7Dwy5hf34dnRWdXsvIvqw/edit#gid=763219425!"",""A2:K500""),3,0)"),"#N/A")</f>
        <v>#N/A</v>
      </c>
      <c r="C365" s="12" t="str">
        <f ca="1">IFERROR(__xludf.DUMMYFUNCTION("index(SPLIT(B365, "" ""), 0, 3)"),"#N/A")</f>
        <v>#N/A</v>
      </c>
      <c r="D365" s="13" t="e">
        <f ca="1">VLOOKUP(C365,Names!$C$2:$D$54,2,FALSE)</f>
        <v>#N/A</v>
      </c>
      <c r="E365" s="5" t="str">
        <f ca="1">IFERROR(__xludf.DUMMYFUNCTION("VLOOKUP(A365, IMPORTRANGE(""https://docs.google.com/spreadsheets/d/1Fa25-N6f79vxX2vKdAVxmi7Dwy5hf34dnRWdXsvIvqw/edit#gid=763219425!"",""A2:K500""),4,0)"),"#N/A")</f>
        <v>#N/A</v>
      </c>
      <c r="F365" s="5" t="str">
        <f ca="1">IFERROR(__xludf.DUMMYFUNCTION("VLOOKUP(A365, IMPORTRANGE(""https://docs.google.com/spreadsheets/d/1Fa25-N6f79vxX2vKdAVxmi7Dwy5hf34dnRWdXsvIvqw/edit#gid=763219425!"",""A2:K500""),5,0)"),"#N/A")</f>
        <v>#N/A</v>
      </c>
      <c r="G365" s="5" t="str">
        <f ca="1">IFERROR(__xludf.DUMMYFUNCTION("VLOOKUP(A365, IMPORTRANGE(""https://docs.google.com/spreadsheets/d/1Fa25-N6f79vxX2vKdAVxmi7Dwy5hf34dnRWdXsvIvqw/edit#gid=763219425!"",""A2:K500""),6,0)"),"#N/A")</f>
        <v>#N/A</v>
      </c>
      <c r="H365" s="27" t="str">
        <f ca="1">IFERROR(__xludf.DUMMYFUNCTION("VLOOKUP(A365, IMPORTRANGE(""https://docs.google.com/spreadsheets/d/1Fa25-N6f79vxX2vKdAVxmi7Dwy5hf34dnRWdXsvIvqw/edit#gid=763219425!"",""A2:K500""),7,0)"),"#N/A")</f>
        <v>#N/A</v>
      </c>
      <c r="I365" s="27" t="str">
        <f ca="1">IFERROR(__xludf.DUMMYFUNCTION("VLOOKUP(A365, IMPORTRANGE(""https://docs.google.com/spreadsheets/d/1Fa25-N6f79vxX2vKdAVxmi7Dwy5hf34dnRWdXsvIvqw/edit#gid=763219425!"",""A2:K500""),8,0)"),"#N/A")</f>
        <v>#N/A</v>
      </c>
      <c r="J365" s="27" t="str">
        <f ca="1">IFERROR(__xludf.DUMMYFUNCTION("VLOOKUP(A365, IMPORTRANGE(""https://docs.google.com/spreadsheets/d/1Fa25-N6f79vxX2vKdAVxmi7Dwy5hf34dnRWdXsvIvqw/edit#gid=763219425!"",""A2:K500""),9,0)"),"#N/A")</f>
        <v>#N/A</v>
      </c>
      <c r="K365" s="27" t="str">
        <f ca="1">IFERROR(__xludf.DUMMYFUNCTION("VLOOKUP(A365, IMPORTRANGE(""https://docs.google.com/spreadsheets/d/1Fa25-N6f79vxX2vKdAVxmi7Dwy5hf34dnRWdXsvIvqw/edit#gid=763219425!"",""A2:K500""),10,0)"),"#N/A")</f>
        <v>#N/A</v>
      </c>
      <c r="L365" s="28" t="e">
        <f t="shared" ca="1" si="4"/>
        <v>#VALUE!</v>
      </c>
      <c r="M365" s="30" t="e">
        <f t="shared" ca="1" si="5"/>
        <v>#VALUE!</v>
      </c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4.25" x14ac:dyDescent="0.2">
      <c r="A366" s="25">
        <f t="shared" si="3"/>
        <v>365</v>
      </c>
      <c r="B366" s="26" t="str">
        <f ca="1">IFERROR(__xludf.DUMMYFUNCTION("VLOOKUP(A366, IMPORTRANGE(""https://docs.google.com/spreadsheets/d/1Fa25-N6f79vxX2vKdAVxmi7Dwy5hf34dnRWdXsvIvqw/edit#gid=763219425!"",""A2:K500""),3,0)"),"#N/A")</f>
        <v>#N/A</v>
      </c>
      <c r="C366" s="12" t="str">
        <f ca="1">IFERROR(__xludf.DUMMYFUNCTION("index(SPLIT(B366, "" ""), 0, 3)"),"#N/A")</f>
        <v>#N/A</v>
      </c>
      <c r="D366" s="13" t="e">
        <f ca="1">VLOOKUP(C366,Names!$C$2:$D$54,2,FALSE)</f>
        <v>#N/A</v>
      </c>
      <c r="E366" s="5" t="str">
        <f ca="1">IFERROR(__xludf.DUMMYFUNCTION("VLOOKUP(A366, IMPORTRANGE(""https://docs.google.com/spreadsheets/d/1Fa25-N6f79vxX2vKdAVxmi7Dwy5hf34dnRWdXsvIvqw/edit#gid=763219425!"",""A2:K500""),4,0)"),"#N/A")</f>
        <v>#N/A</v>
      </c>
      <c r="F366" s="5" t="str">
        <f ca="1">IFERROR(__xludf.DUMMYFUNCTION("VLOOKUP(A366, IMPORTRANGE(""https://docs.google.com/spreadsheets/d/1Fa25-N6f79vxX2vKdAVxmi7Dwy5hf34dnRWdXsvIvqw/edit#gid=763219425!"",""A2:K500""),5,0)"),"#N/A")</f>
        <v>#N/A</v>
      </c>
      <c r="G366" s="5" t="str">
        <f ca="1">IFERROR(__xludf.DUMMYFUNCTION("VLOOKUP(A366, IMPORTRANGE(""https://docs.google.com/spreadsheets/d/1Fa25-N6f79vxX2vKdAVxmi7Dwy5hf34dnRWdXsvIvqw/edit#gid=763219425!"",""A2:K500""),6,0)"),"#N/A")</f>
        <v>#N/A</v>
      </c>
      <c r="H366" s="27" t="str">
        <f ca="1">IFERROR(__xludf.DUMMYFUNCTION("VLOOKUP(A366, IMPORTRANGE(""https://docs.google.com/spreadsheets/d/1Fa25-N6f79vxX2vKdAVxmi7Dwy5hf34dnRWdXsvIvqw/edit#gid=763219425!"",""A2:K500""),7,0)"),"#N/A")</f>
        <v>#N/A</v>
      </c>
      <c r="I366" s="27" t="str">
        <f ca="1">IFERROR(__xludf.DUMMYFUNCTION("VLOOKUP(A366, IMPORTRANGE(""https://docs.google.com/spreadsheets/d/1Fa25-N6f79vxX2vKdAVxmi7Dwy5hf34dnRWdXsvIvqw/edit#gid=763219425!"",""A2:K500""),8,0)"),"#N/A")</f>
        <v>#N/A</v>
      </c>
      <c r="J366" s="27" t="str">
        <f ca="1">IFERROR(__xludf.DUMMYFUNCTION("VLOOKUP(A366, IMPORTRANGE(""https://docs.google.com/spreadsheets/d/1Fa25-N6f79vxX2vKdAVxmi7Dwy5hf34dnRWdXsvIvqw/edit#gid=763219425!"",""A2:K500""),9,0)"),"#N/A")</f>
        <v>#N/A</v>
      </c>
      <c r="K366" s="27" t="str">
        <f ca="1">IFERROR(__xludf.DUMMYFUNCTION("VLOOKUP(A366, IMPORTRANGE(""https://docs.google.com/spreadsheets/d/1Fa25-N6f79vxX2vKdAVxmi7Dwy5hf34dnRWdXsvIvqw/edit#gid=763219425!"",""A2:K500""),10,0)"),"#N/A")</f>
        <v>#N/A</v>
      </c>
      <c r="L366" s="28" t="e">
        <f t="shared" ca="1" si="4"/>
        <v>#VALUE!</v>
      </c>
      <c r="M366" s="30" t="e">
        <f t="shared" ca="1" si="5"/>
        <v>#VALUE!</v>
      </c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4.25" x14ac:dyDescent="0.2">
      <c r="A367" s="25">
        <f t="shared" si="3"/>
        <v>366</v>
      </c>
      <c r="B367" s="26" t="str">
        <f ca="1">IFERROR(__xludf.DUMMYFUNCTION("VLOOKUP(A367, IMPORTRANGE(""https://docs.google.com/spreadsheets/d/1Fa25-N6f79vxX2vKdAVxmi7Dwy5hf34dnRWdXsvIvqw/edit#gid=763219425!"",""A2:K500""),3,0)"),"#N/A")</f>
        <v>#N/A</v>
      </c>
      <c r="C367" s="12" t="str">
        <f ca="1">IFERROR(__xludf.DUMMYFUNCTION("index(SPLIT(B367, "" ""), 0, 3)"),"#N/A")</f>
        <v>#N/A</v>
      </c>
      <c r="D367" s="13" t="e">
        <f ca="1">VLOOKUP(C367,Names!$C$2:$D$54,2,FALSE)</f>
        <v>#N/A</v>
      </c>
      <c r="E367" s="5" t="str">
        <f ca="1">IFERROR(__xludf.DUMMYFUNCTION("VLOOKUP(A367, IMPORTRANGE(""https://docs.google.com/spreadsheets/d/1Fa25-N6f79vxX2vKdAVxmi7Dwy5hf34dnRWdXsvIvqw/edit#gid=763219425!"",""A2:K500""),4,0)"),"#N/A")</f>
        <v>#N/A</v>
      </c>
      <c r="F367" s="5" t="str">
        <f ca="1">IFERROR(__xludf.DUMMYFUNCTION("VLOOKUP(A367, IMPORTRANGE(""https://docs.google.com/spreadsheets/d/1Fa25-N6f79vxX2vKdAVxmi7Dwy5hf34dnRWdXsvIvqw/edit#gid=763219425!"",""A2:K500""),5,0)"),"#N/A")</f>
        <v>#N/A</v>
      </c>
      <c r="G367" s="5" t="str">
        <f ca="1">IFERROR(__xludf.DUMMYFUNCTION("VLOOKUP(A367, IMPORTRANGE(""https://docs.google.com/spreadsheets/d/1Fa25-N6f79vxX2vKdAVxmi7Dwy5hf34dnRWdXsvIvqw/edit#gid=763219425!"",""A2:K500""),6,0)"),"#N/A")</f>
        <v>#N/A</v>
      </c>
      <c r="H367" s="27" t="str">
        <f ca="1">IFERROR(__xludf.DUMMYFUNCTION("VLOOKUP(A367, IMPORTRANGE(""https://docs.google.com/spreadsheets/d/1Fa25-N6f79vxX2vKdAVxmi7Dwy5hf34dnRWdXsvIvqw/edit#gid=763219425!"",""A2:K500""),7,0)"),"#N/A")</f>
        <v>#N/A</v>
      </c>
      <c r="I367" s="27" t="str">
        <f ca="1">IFERROR(__xludf.DUMMYFUNCTION("VLOOKUP(A367, IMPORTRANGE(""https://docs.google.com/spreadsheets/d/1Fa25-N6f79vxX2vKdAVxmi7Dwy5hf34dnRWdXsvIvqw/edit#gid=763219425!"",""A2:K500""),8,0)"),"#N/A")</f>
        <v>#N/A</v>
      </c>
      <c r="J367" s="27" t="str">
        <f ca="1">IFERROR(__xludf.DUMMYFUNCTION("VLOOKUP(A367, IMPORTRANGE(""https://docs.google.com/spreadsheets/d/1Fa25-N6f79vxX2vKdAVxmi7Dwy5hf34dnRWdXsvIvqw/edit#gid=763219425!"",""A2:K500""),9,0)"),"#N/A")</f>
        <v>#N/A</v>
      </c>
      <c r="K367" s="27" t="str">
        <f ca="1">IFERROR(__xludf.DUMMYFUNCTION("VLOOKUP(A367, IMPORTRANGE(""https://docs.google.com/spreadsheets/d/1Fa25-N6f79vxX2vKdAVxmi7Dwy5hf34dnRWdXsvIvqw/edit#gid=763219425!"",""A2:K500""),10,0)"),"#N/A")</f>
        <v>#N/A</v>
      </c>
      <c r="L367" s="28" t="e">
        <f t="shared" ca="1" si="4"/>
        <v>#VALUE!</v>
      </c>
      <c r="M367" s="30" t="e">
        <f t="shared" ca="1" si="5"/>
        <v>#VALUE!</v>
      </c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4.25" x14ac:dyDescent="0.2">
      <c r="A368" s="25">
        <f t="shared" si="3"/>
        <v>367</v>
      </c>
      <c r="B368" s="26" t="str">
        <f ca="1">IFERROR(__xludf.DUMMYFUNCTION("VLOOKUP(A368, IMPORTRANGE(""https://docs.google.com/spreadsheets/d/1Fa25-N6f79vxX2vKdAVxmi7Dwy5hf34dnRWdXsvIvqw/edit#gid=763219425!"",""A2:K500""),3,0)"),"#N/A")</f>
        <v>#N/A</v>
      </c>
      <c r="C368" s="12" t="str">
        <f ca="1">IFERROR(__xludf.DUMMYFUNCTION("index(SPLIT(B368, "" ""), 0, 3)"),"#N/A")</f>
        <v>#N/A</v>
      </c>
      <c r="D368" s="13" t="e">
        <f ca="1">VLOOKUP(C368,Names!$C$2:$D$54,2,FALSE)</f>
        <v>#N/A</v>
      </c>
      <c r="E368" s="5" t="str">
        <f ca="1">IFERROR(__xludf.DUMMYFUNCTION("VLOOKUP(A368, IMPORTRANGE(""https://docs.google.com/spreadsheets/d/1Fa25-N6f79vxX2vKdAVxmi7Dwy5hf34dnRWdXsvIvqw/edit#gid=763219425!"",""A2:K500""),4,0)"),"#N/A")</f>
        <v>#N/A</v>
      </c>
      <c r="F368" s="5" t="str">
        <f ca="1">IFERROR(__xludf.DUMMYFUNCTION("VLOOKUP(A368, IMPORTRANGE(""https://docs.google.com/spreadsheets/d/1Fa25-N6f79vxX2vKdAVxmi7Dwy5hf34dnRWdXsvIvqw/edit#gid=763219425!"",""A2:K500""),5,0)"),"#N/A")</f>
        <v>#N/A</v>
      </c>
      <c r="G368" s="5" t="str">
        <f ca="1">IFERROR(__xludf.DUMMYFUNCTION("VLOOKUP(A368, IMPORTRANGE(""https://docs.google.com/spreadsheets/d/1Fa25-N6f79vxX2vKdAVxmi7Dwy5hf34dnRWdXsvIvqw/edit#gid=763219425!"",""A2:K500""),6,0)"),"#N/A")</f>
        <v>#N/A</v>
      </c>
      <c r="H368" s="27" t="str">
        <f ca="1">IFERROR(__xludf.DUMMYFUNCTION("VLOOKUP(A368, IMPORTRANGE(""https://docs.google.com/spreadsheets/d/1Fa25-N6f79vxX2vKdAVxmi7Dwy5hf34dnRWdXsvIvqw/edit#gid=763219425!"",""A2:K500""),7,0)"),"#N/A")</f>
        <v>#N/A</v>
      </c>
      <c r="I368" s="27" t="str">
        <f ca="1">IFERROR(__xludf.DUMMYFUNCTION("VLOOKUP(A368, IMPORTRANGE(""https://docs.google.com/spreadsheets/d/1Fa25-N6f79vxX2vKdAVxmi7Dwy5hf34dnRWdXsvIvqw/edit#gid=763219425!"",""A2:K500""),8,0)"),"#N/A")</f>
        <v>#N/A</v>
      </c>
      <c r="J368" s="27" t="str">
        <f ca="1">IFERROR(__xludf.DUMMYFUNCTION("VLOOKUP(A368, IMPORTRANGE(""https://docs.google.com/spreadsheets/d/1Fa25-N6f79vxX2vKdAVxmi7Dwy5hf34dnRWdXsvIvqw/edit#gid=763219425!"",""A2:K500""),9,0)"),"#N/A")</f>
        <v>#N/A</v>
      </c>
      <c r="K368" s="27" t="str">
        <f ca="1">IFERROR(__xludf.DUMMYFUNCTION("VLOOKUP(A368, IMPORTRANGE(""https://docs.google.com/spreadsheets/d/1Fa25-N6f79vxX2vKdAVxmi7Dwy5hf34dnRWdXsvIvqw/edit#gid=763219425!"",""A2:K500""),10,0)"),"#N/A")</f>
        <v>#N/A</v>
      </c>
      <c r="L368" s="28" t="e">
        <f t="shared" ca="1" si="4"/>
        <v>#VALUE!</v>
      </c>
      <c r="M368" s="30" t="e">
        <f t="shared" ca="1" si="5"/>
        <v>#VALUE!</v>
      </c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4.25" x14ac:dyDescent="0.2">
      <c r="A369" s="25">
        <f t="shared" si="3"/>
        <v>368</v>
      </c>
      <c r="B369" s="26" t="str">
        <f ca="1">IFERROR(__xludf.DUMMYFUNCTION("VLOOKUP(A369, IMPORTRANGE(""https://docs.google.com/spreadsheets/d/1Fa25-N6f79vxX2vKdAVxmi7Dwy5hf34dnRWdXsvIvqw/edit#gid=763219425!"",""A2:K500""),3,0)"),"#N/A")</f>
        <v>#N/A</v>
      </c>
      <c r="C369" s="12" t="str">
        <f ca="1">IFERROR(__xludf.DUMMYFUNCTION("index(SPLIT(B369, "" ""), 0, 3)"),"#N/A")</f>
        <v>#N/A</v>
      </c>
      <c r="D369" s="13" t="e">
        <f ca="1">VLOOKUP(C369,Names!$C$2:$D$54,2,FALSE)</f>
        <v>#N/A</v>
      </c>
      <c r="E369" s="5" t="str">
        <f ca="1">IFERROR(__xludf.DUMMYFUNCTION("VLOOKUP(A369, IMPORTRANGE(""https://docs.google.com/spreadsheets/d/1Fa25-N6f79vxX2vKdAVxmi7Dwy5hf34dnRWdXsvIvqw/edit#gid=763219425!"",""A2:K500""),4,0)"),"#N/A")</f>
        <v>#N/A</v>
      </c>
      <c r="F369" s="5" t="str">
        <f ca="1">IFERROR(__xludf.DUMMYFUNCTION("VLOOKUP(A369, IMPORTRANGE(""https://docs.google.com/spreadsheets/d/1Fa25-N6f79vxX2vKdAVxmi7Dwy5hf34dnRWdXsvIvqw/edit#gid=763219425!"",""A2:K500""),5,0)"),"#N/A")</f>
        <v>#N/A</v>
      </c>
      <c r="G369" s="5" t="str">
        <f ca="1">IFERROR(__xludf.DUMMYFUNCTION("VLOOKUP(A369, IMPORTRANGE(""https://docs.google.com/spreadsheets/d/1Fa25-N6f79vxX2vKdAVxmi7Dwy5hf34dnRWdXsvIvqw/edit#gid=763219425!"",""A2:K500""),6,0)"),"#N/A")</f>
        <v>#N/A</v>
      </c>
      <c r="H369" s="27" t="str">
        <f ca="1">IFERROR(__xludf.DUMMYFUNCTION("VLOOKUP(A369, IMPORTRANGE(""https://docs.google.com/spreadsheets/d/1Fa25-N6f79vxX2vKdAVxmi7Dwy5hf34dnRWdXsvIvqw/edit#gid=763219425!"",""A2:K500""),7,0)"),"#N/A")</f>
        <v>#N/A</v>
      </c>
      <c r="I369" s="27" t="str">
        <f ca="1">IFERROR(__xludf.DUMMYFUNCTION("VLOOKUP(A369, IMPORTRANGE(""https://docs.google.com/spreadsheets/d/1Fa25-N6f79vxX2vKdAVxmi7Dwy5hf34dnRWdXsvIvqw/edit#gid=763219425!"",""A2:K500""),8,0)"),"#N/A")</f>
        <v>#N/A</v>
      </c>
      <c r="J369" s="27" t="str">
        <f ca="1">IFERROR(__xludf.DUMMYFUNCTION("VLOOKUP(A369, IMPORTRANGE(""https://docs.google.com/spreadsheets/d/1Fa25-N6f79vxX2vKdAVxmi7Dwy5hf34dnRWdXsvIvqw/edit#gid=763219425!"",""A2:K500""),9,0)"),"#N/A")</f>
        <v>#N/A</v>
      </c>
      <c r="K369" s="27" t="str">
        <f ca="1">IFERROR(__xludf.DUMMYFUNCTION("VLOOKUP(A369, IMPORTRANGE(""https://docs.google.com/spreadsheets/d/1Fa25-N6f79vxX2vKdAVxmi7Dwy5hf34dnRWdXsvIvqw/edit#gid=763219425!"",""A2:K500""),10,0)"),"#N/A")</f>
        <v>#N/A</v>
      </c>
      <c r="L369" s="28" t="e">
        <f t="shared" ca="1" si="4"/>
        <v>#VALUE!</v>
      </c>
      <c r="M369" s="30" t="e">
        <f t="shared" ca="1" si="5"/>
        <v>#VALUE!</v>
      </c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4.25" x14ac:dyDescent="0.2">
      <c r="A370" s="25">
        <f t="shared" si="3"/>
        <v>369</v>
      </c>
      <c r="B370" s="26" t="str">
        <f ca="1">IFERROR(__xludf.DUMMYFUNCTION("VLOOKUP(A370, IMPORTRANGE(""https://docs.google.com/spreadsheets/d/1Fa25-N6f79vxX2vKdAVxmi7Dwy5hf34dnRWdXsvIvqw/edit#gid=763219425!"",""A2:K500""),3,0)"),"#N/A")</f>
        <v>#N/A</v>
      </c>
      <c r="C370" s="12" t="str">
        <f ca="1">IFERROR(__xludf.DUMMYFUNCTION("index(SPLIT(B370, "" ""), 0, 3)"),"#N/A")</f>
        <v>#N/A</v>
      </c>
      <c r="D370" s="13" t="e">
        <f ca="1">VLOOKUP(C370,Names!$C$2:$D$54,2,FALSE)</f>
        <v>#N/A</v>
      </c>
      <c r="E370" s="5" t="str">
        <f ca="1">IFERROR(__xludf.DUMMYFUNCTION("VLOOKUP(A370, IMPORTRANGE(""https://docs.google.com/spreadsheets/d/1Fa25-N6f79vxX2vKdAVxmi7Dwy5hf34dnRWdXsvIvqw/edit#gid=763219425!"",""A2:K500""),4,0)"),"#N/A")</f>
        <v>#N/A</v>
      </c>
      <c r="F370" s="5" t="str">
        <f ca="1">IFERROR(__xludf.DUMMYFUNCTION("VLOOKUP(A370, IMPORTRANGE(""https://docs.google.com/spreadsheets/d/1Fa25-N6f79vxX2vKdAVxmi7Dwy5hf34dnRWdXsvIvqw/edit#gid=763219425!"",""A2:K500""),5,0)"),"#N/A")</f>
        <v>#N/A</v>
      </c>
      <c r="G370" s="5" t="str">
        <f ca="1">IFERROR(__xludf.DUMMYFUNCTION("VLOOKUP(A370, IMPORTRANGE(""https://docs.google.com/spreadsheets/d/1Fa25-N6f79vxX2vKdAVxmi7Dwy5hf34dnRWdXsvIvqw/edit#gid=763219425!"",""A2:K500""),6,0)"),"#N/A")</f>
        <v>#N/A</v>
      </c>
      <c r="H370" s="27" t="str">
        <f ca="1">IFERROR(__xludf.DUMMYFUNCTION("VLOOKUP(A370, IMPORTRANGE(""https://docs.google.com/spreadsheets/d/1Fa25-N6f79vxX2vKdAVxmi7Dwy5hf34dnRWdXsvIvqw/edit#gid=763219425!"",""A2:K500""),7,0)"),"#N/A")</f>
        <v>#N/A</v>
      </c>
      <c r="I370" s="27" t="str">
        <f ca="1">IFERROR(__xludf.DUMMYFUNCTION("VLOOKUP(A370, IMPORTRANGE(""https://docs.google.com/spreadsheets/d/1Fa25-N6f79vxX2vKdAVxmi7Dwy5hf34dnRWdXsvIvqw/edit#gid=763219425!"",""A2:K500""),8,0)"),"#N/A")</f>
        <v>#N/A</v>
      </c>
      <c r="J370" s="27" t="str">
        <f ca="1">IFERROR(__xludf.DUMMYFUNCTION("VLOOKUP(A370, IMPORTRANGE(""https://docs.google.com/spreadsheets/d/1Fa25-N6f79vxX2vKdAVxmi7Dwy5hf34dnRWdXsvIvqw/edit#gid=763219425!"",""A2:K500""),9,0)"),"#N/A")</f>
        <v>#N/A</v>
      </c>
      <c r="K370" s="27" t="str">
        <f ca="1">IFERROR(__xludf.DUMMYFUNCTION("VLOOKUP(A370, IMPORTRANGE(""https://docs.google.com/spreadsheets/d/1Fa25-N6f79vxX2vKdAVxmi7Dwy5hf34dnRWdXsvIvqw/edit#gid=763219425!"",""A2:K500""),10,0)"),"#N/A")</f>
        <v>#N/A</v>
      </c>
      <c r="L370" s="28" t="e">
        <f t="shared" ca="1" si="4"/>
        <v>#VALUE!</v>
      </c>
      <c r="M370" s="30" t="e">
        <f t="shared" ca="1" si="5"/>
        <v>#VALUE!</v>
      </c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4.25" x14ac:dyDescent="0.2">
      <c r="A371" s="25">
        <f t="shared" si="3"/>
        <v>370</v>
      </c>
      <c r="B371" s="26" t="str">
        <f ca="1">IFERROR(__xludf.DUMMYFUNCTION("VLOOKUP(A371, IMPORTRANGE(""https://docs.google.com/spreadsheets/d/1Fa25-N6f79vxX2vKdAVxmi7Dwy5hf34dnRWdXsvIvqw/edit#gid=763219425!"",""A2:K500""),3,0)"),"#N/A")</f>
        <v>#N/A</v>
      </c>
      <c r="C371" s="12" t="str">
        <f ca="1">IFERROR(__xludf.DUMMYFUNCTION("index(SPLIT(B371, "" ""), 0, 3)"),"#N/A")</f>
        <v>#N/A</v>
      </c>
      <c r="D371" s="13" t="e">
        <f ca="1">VLOOKUP(C371,Names!$C$2:$D$54,2,FALSE)</f>
        <v>#N/A</v>
      </c>
      <c r="E371" s="5" t="str">
        <f ca="1">IFERROR(__xludf.DUMMYFUNCTION("VLOOKUP(A371, IMPORTRANGE(""https://docs.google.com/spreadsheets/d/1Fa25-N6f79vxX2vKdAVxmi7Dwy5hf34dnRWdXsvIvqw/edit#gid=763219425!"",""A2:K500""),4,0)"),"#N/A")</f>
        <v>#N/A</v>
      </c>
      <c r="F371" s="5" t="str">
        <f ca="1">IFERROR(__xludf.DUMMYFUNCTION("VLOOKUP(A371, IMPORTRANGE(""https://docs.google.com/spreadsheets/d/1Fa25-N6f79vxX2vKdAVxmi7Dwy5hf34dnRWdXsvIvqw/edit#gid=763219425!"",""A2:K500""),5,0)"),"#N/A")</f>
        <v>#N/A</v>
      </c>
      <c r="G371" s="5" t="str">
        <f ca="1">IFERROR(__xludf.DUMMYFUNCTION("VLOOKUP(A371, IMPORTRANGE(""https://docs.google.com/spreadsheets/d/1Fa25-N6f79vxX2vKdAVxmi7Dwy5hf34dnRWdXsvIvqw/edit#gid=763219425!"",""A2:K500""),6,0)"),"#N/A")</f>
        <v>#N/A</v>
      </c>
      <c r="H371" s="27" t="str">
        <f ca="1">IFERROR(__xludf.DUMMYFUNCTION("VLOOKUP(A371, IMPORTRANGE(""https://docs.google.com/spreadsheets/d/1Fa25-N6f79vxX2vKdAVxmi7Dwy5hf34dnRWdXsvIvqw/edit#gid=763219425!"",""A2:K500""),7,0)"),"#N/A")</f>
        <v>#N/A</v>
      </c>
      <c r="I371" s="27" t="str">
        <f ca="1">IFERROR(__xludf.DUMMYFUNCTION("VLOOKUP(A371, IMPORTRANGE(""https://docs.google.com/spreadsheets/d/1Fa25-N6f79vxX2vKdAVxmi7Dwy5hf34dnRWdXsvIvqw/edit#gid=763219425!"",""A2:K500""),8,0)"),"#N/A")</f>
        <v>#N/A</v>
      </c>
      <c r="J371" s="27" t="str">
        <f ca="1">IFERROR(__xludf.DUMMYFUNCTION("VLOOKUP(A371, IMPORTRANGE(""https://docs.google.com/spreadsheets/d/1Fa25-N6f79vxX2vKdAVxmi7Dwy5hf34dnRWdXsvIvqw/edit#gid=763219425!"",""A2:K500""),9,0)"),"#N/A")</f>
        <v>#N/A</v>
      </c>
      <c r="K371" s="27" t="str">
        <f ca="1">IFERROR(__xludf.DUMMYFUNCTION("VLOOKUP(A371, IMPORTRANGE(""https://docs.google.com/spreadsheets/d/1Fa25-N6f79vxX2vKdAVxmi7Dwy5hf34dnRWdXsvIvqw/edit#gid=763219425!"",""A2:K500""),10,0)"),"#N/A")</f>
        <v>#N/A</v>
      </c>
      <c r="L371" s="28" t="e">
        <f t="shared" ca="1" si="4"/>
        <v>#VALUE!</v>
      </c>
      <c r="M371" s="30" t="e">
        <f t="shared" ca="1" si="5"/>
        <v>#VALUE!</v>
      </c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4.25" x14ac:dyDescent="0.2">
      <c r="A372" s="25">
        <f t="shared" si="3"/>
        <v>371</v>
      </c>
      <c r="B372" s="26" t="str">
        <f ca="1">IFERROR(__xludf.DUMMYFUNCTION("VLOOKUP(A372, IMPORTRANGE(""https://docs.google.com/spreadsheets/d/1Fa25-N6f79vxX2vKdAVxmi7Dwy5hf34dnRWdXsvIvqw/edit#gid=763219425!"",""A2:K500""),3,0)"),"#N/A")</f>
        <v>#N/A</v>
      </c>
      <c r="C372" s="12" t="str">
        <f ca="1">IFERROR(__xludf.DUMMYFUNCTION("index(SPLIT(B372, "" ""), 0, 3)"),"#N/A")</f>
        <v>#N/A</v>
      </c>
      <c r="D372" s="13" t="e">
        <f ca="1">VLOOKUP(C372,Names!$C$2:$D$54,2,FALSE)</f>
        <v>#N/A</v>
      </c>
      <c r="E372" s="5" t="str">
        <f ca="1">IFERROR(__xludf.DUMMYFUNCTION("VLOOKUP(A372, IMPORTRANGE(""https://docs.google.com/spreadsheets/d/1Fa25-N6f79vxX2vKdAVxmi7Dwy5hf34dnRWdXsvIvqw/edit#gid=763219425!"",""A2:K500""),4,0)"),"#N/A")</f>
        <v>#N/A</v>
      </c>
      <c r="F372" s="5" t="str">
        <f ca="1">IFERROR(__xludf.DUMMYFUNCTION("VLOOKUP(A372, IMPORTRANGE(""https://docs.google.com/spreadsheets/d/1Fa25-N6f79vxX2vKdAVxmi7Dwy5hf34dnRWdXsvIvqw/edit#gid=763219425!"",""A2:K500""),5,0)"),"#N/A")</f>
        <v>#N/A</v>
      </c>
      <c r="G372" s="5" t="str">
        <f ca="1">IFERROR(__xludf.DUMMYFUNCTION("VLOOKUP(A372, IMPORTRANGE(""https://docs.google.com/spreadsheets/d/1Fa25-N6f79vxX2vKdAVxmi7Dwy5hf34dnRWdXsvIvqw/edit#gid=763219425!"",""A2:K500""),6,0)"),"#N/A")</f>
        <v>#N/A</v>
      </c>
      <c r="H372" s="27" t="str">
        <f ca="1">IFERROR(__xludf.DUMMYFUNCTION("VLOOKUP(A372, IMPORTRANGE(""https://docs.google.com/spreadsheets/d/1Fa25-N6f79vxX2vKdAVxmi7Dwy5hf34dnRWdXsvIvqw/edit#gid=763219425!"",""A2:K500""),7,0)"),"#N/A")</f>
        <v>#N/A</v>
      </c>
      <c r="I372" s="27" t="str">
        <f ca="1">IFERROR(__xludf.DUMMYFUNCTION("VLOOKUP(A372, IMPORTRANGE(""https://docs.google.com/spreadsheets/d/1Fa25-N6f79vxX2vKdAVxmi7Dwy5hf34dnRWdXsvIvqw/edit#gid=763219425!"",""A2:K500""),8,0)"),"#N/A")</f>
        <v>#N/A</v>
      </c>
      <c r="J372" s="27" t="str">
        <f ca="1">IFERROR(__xludf.DUMMYFUNCTION("VLOOKUP(A372, IMPORTRANGE(""https://docs.google.com/spreadsheets/d/1Fa25-N6f79vxX2vKdAVxmi7Dwy5hf34dnRWdXsvIvqw/edit#gid=763219425!"",""A2:K500""),9,0)"),"#N/A")</f>
        <v>#N/A</v>
      </c>
      <c r="K372" s="27" t="str">
        <f ca="1">IFERROR(__xludf.DUMMYFUNCTION("VLOOKUP(A372, IMPORTRANGE(""https://docs.google.com/spreadsheets/d/1Fa25-N6f79vxX2vKdAVxmi7Dwy5hf34dnRWdXsvIvqw/edit#gid=763219425!"",""A2:K500""),10,0)"),"#N/A")</f>
        <v>#N/A</v>
      </c>
      <c r="L372" s="28" t="e">
        <f t="shared" ca="1" si="4"/>
        <v>#VALUE!</v>
      </c>
      <c r="M372" s="30" t="e">
        <f t="shared" ca="1" si="5"/>
        <v>#VALUE!</v>
      </c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4.25" x14ac:dyDescent="0.2">
      <c r="A373" s="25">
        <f t="shared" si="3"/>
        <v>372</v>
      </c>
      <c r="B373" s="26" t="str">
        <f ca="1">IFERROR(__xludf.DUMMYFUNCTION("VLOOKUP(A373, IMPORTRANGE(""https://docs.google.com/spreadsheets/d/1Fa25-N6f79vxX2vKdAVxmi7Dwy5hf34dnRWdXsvIvqw/edit#gid=763219425!"",""A2:K500""),3,0)"),"#N/A")</f>
        <v>#N/A</v>
      </c>
      <c r="C373" s="12" t="str">
        <f ca="1">IFERROR(__xludf.DUMMYFUNCTION("index(SPLIT(B373, "" ""), 0, 3)"),"#N/A")</f>
        <v>#N/A</v>
      </c>
      <c r="D373" s="13" t="e">
        <f ca="1">VLOOKUP(C373,Names!$C$2:$D$54,2,FALSE)</f>
        <v>#N/A</v>
      </c>
      <c r="E373" s="5" t="str">
        <f ca="1">IFERROR(__xludf.DUMMYFUNCTION("VLOOKUP(A373, IMPORTRANGE(""https://docs.google.com/spreadsheets/d/1Fa25-N6f79vxX2vKdAVxmi7Dwy5hf34dnRWdXsvIvqw/edit#gid=763219425!"",""A2:K500""),4,0)"),"#N/A")</f>
        <v>#N/A</v>
      </c>
      <c r="F373" s="5" t="str">
        <f ca="1">IFERROR(__xludf.DUMMYFUNCTION("VLOOKUP(A373, IMPORTRANGE(""https://docs.google.com/spreadsheets/d/1Fa25-N6f79vxX2vKdAVxmi7Dwy5hf34dnRWdXsvIvqw/edit#gid=763219425!"",""A2:K500""),5,0)"),"#N/A")</f>
        <v>#N/A</v>
      </c>
      <c r="G373" s="5" t="str">
        <f ca="1">IFERROR(__xludf.DUMMYFUNCTION("VLOOKUP(A373, IMPORTRANGE(""https://docs.google.com/spreadsheets/d/1Fa25-N6f79vxX2vKdAVxmi7Dwy5hf34dnRWdXsvIvqw/edit#gid=763219425!"",""A2:K500""),6,0)"),"#N/A")</f>
        <v>#N/A</v>
      </c>
      <c r="H373" s="27" t="str">
        <f ca="1">IFERROR(__xludf.DUMMYFUNCTION("VLOOKUP(A373, IMPORTRANGE(""https://docs.google.com/spreadsheets/d/1Fa25-N6f79vxX2vKdAVxmi7Dwy5hf34dnRWdXsvIvqw/edit#gid=763219425!"",""A2:K500""),7,0)"),"#N/A")</f>
        <v>#N/A</v>
      </c>
      <c r="I373" s="27" t="str">
        <f ca="1">IFERROR(__xludf.DUMMYFUNCTION("VLOOKUP(A373, IMPORTRANGE(""https://docs.google.com/spreadsheets/d/1Fa25-N6f79vxX2vKdAVxmi7Dwy5hf34dnRWdXsvIvqw/edit#gid=763219425!"",""A2:K500""),8,0)"),"#N/A")</f>
        <v>#N/A</v>
      </c>
      <c r="J373" s="27" t="str">
        <f ca="1">IFERROR(__xludf.DUMMYFUNCTION("VLOOKUP(A373, IMPORTRANGE(""https://docs.google.com/spreadsheets/d/1Fa25-N6f79vxX2vKdAVxmi7Dwy5hf34dnRWdXsvIvqw/edit#gid=763219425!"",""A2:K500""),9,0)"),"#N/A")</f>
        <v>#N/A</v>
      </c>
      <c r="K373" s="27" t="str">
        <f ca="1">IFERROR(__xludf.DUMMYFUNCTION("VLOOKUP(A373, IMPORTRANGE(""https://docs.google.com/spreadsheets/d/1Fa25-N6f79vxX2vKdAVxmi7Dwy5hf34dnRWdXsvIvqw/edit#gid=763219425!"",""A2:K500""),10,0)"),"#N/A")</f>
        <v>#N/A</v>
      </c>
      <c r="L373" s="28" t="e">
        <f t="shared" ca="1" si="4"/>
        <v>#VALUE!</v>
      </c>
      <c r="M373" s="30" t="e">
        <f t="shared" ca="1" si="5"/>
        <v>#VALUE!</v>
      </c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4.25" x14ac:dyDescent="0.2">
      <c r="A374" s="25">
        <f t="shared" si="3"/>
        <v>373</v>
      </c>
      <c r="B374" s="26" t="str">
        <f ca="1">IFERROR(__xludf.DUMMYFUNCTION("VLOOKUP(A374, IMPORTRANGE(""https://docs.google.com/spreadsheets/d/1Fa25-N6f79vxX2vKdAVxmi7Dwy5hf34dnRWdXsvIvqw/edit#gid=763219425!"",""A2:K500""),3,0)"),"#N/A")</f>
        <v>#N/A</v>
      </c>
      <c r="C374" s="12" t="str">
        <f ca="1">IFERROR(__xludf.DUMMYFUNCTION("index(SPLIT(B374, "" ""), 0, 3)"),"#N/A")</f>
        <v>#N/A</v>
      </c>
      <c r="D374" s="13" t="e">
        <f ca="1">VLOOKUP(C374,Names!$C$2:$D$54,2,FALSE)</f>
        <v>#N/A</v>
      </c>
      <c r="E374" s="5" t="str">
        <f ca="1">IFERROR(__xludf.DUMMYFUNCTION("VLOOKUP(A374, IMPORTRANGE(""https://docs.google.com/spreadsheets/d/1Fa25-N6f79vxX2vKdAVxmi7Dwy5hf34dnRWdXsvIvqw/edit#gid=763219425!"",""A2:K500""),4,0)"),"#N/A")</f>
        <v>#N/A</v>
      </c>
      <c r="F374" s="5" t="str">
        <f ca="1">IFERROR(__xludf.DUMMYFUNCTION("VLOOKUP(A374, IMPORTRANGE(""https://docs.google.com/spreadsheets/d/1Fa25-N6f79vxX2vKdAVxmi7Dwy5hf34dnRWdXsvIvqw/edit#gid=763219425!"",""A2:K500""),5,0)"),"#N/A")</f>
        <v>#N/A</v>
      </c>
      <c r="G374" s="5" t="str">
        <f ca="1">IFERROR(__xludf.DUMMYFUNCTION("VLOOKUP(A374, IMPORTRANGE(""https://docs.google.com/spreadsheets/d/1Fa25-N6f79vxX2vKdAVxmi7Dwy5hf34dnRWdXsvIvqw/edit#gid=763219425!"",""A2:K500""),6,0)"),"#N/A")</f>
        <v>#N/A</v>
      </c>
      <c r="H374" s="27" t="str">
        <f ca="1">IFERROR(__xludf.DUMMYFUNCTION("VLOOKUP(A374, IMPORTRANGE(""https://docs.google.com/spreadsheets/d/1Fa25-N6f79vxX2vKdAVxmi7Dwy5hf34dnRWdXsvIvqw/edit#gid=763219425!"",""A2:K500""),7,0)"),"#N/A")</f>
        <v>#N/A</v>
      </c>
      <c r="I374" s="27" t="str">
        <f ca="1">IFERROR(__xludf.DUMMYFUNCTION("VLOOKUP(A374, IMPORTRANGE(""https://docs.google.com/spreadsheets/d/1Fa25-N6f79vxX2vKdAVxmi7Dwy5hf34dnRWdXsvIvqw/edit#gid=763219425!"",""A2:K500""),8,0)"),"#N/A")</f>
        <v>#N/A</v>
      </c>
      <c r="J374" s="27" t="str">
        <f ca="1">IFERROR(__xludf.DUMMYFUNCTION("VLOOKUP(A374, IMPORTRANGE(""https://docs.google.com/spreadsheets/d/1Fa25-N6f79vxX2vKdAVxmi7Dwy5hf34dnRWdXsvIvqw/edit#gid=763219425!"",""A2:K500""),9,0)"),"#N/A")</f>
        <v>#N/A</v>
      </c>
      <c r="K374" s="27" t="str">
        <f ca="1">IFERROR(__xludf.DUMMYFUNCTION("VLOOKUP(A374, IMPORTRANGE(""https://docs.google.com/spreadsheets/d/1Fa25-N6f79vxX2vKdAVxmi7Dwy5hf34dnRWdXsvIvqw/edit#gid=763219425!"",""A2:K500""),10,0)"),"#N/A")</f>
        <v>#N/A</v>
      </c>
      <c r="L374" s="28" t="e">
        <f t="shared" ca="1" si="4"/>
        <v>#VALUE!</v>
      </c>
      <c r="M374" s="30" t="e">
        <f t="shared" ca="1" si="5"/>
        <v>#VALUE!</v>
      </c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4.25" x14ac:dyDescent="0.2">
      <c r="A375" s="25">
        <f t="shared" si="3"/>
        <v>374</v>
      </c>
      <c r="B375" s="26" t="str">
        <f ca="1">IFERROR(__xludf.DUMMYFUNCTION("VLOOKUP(A375, IMPORTRANGE(""https://docs.google.com/spreadsheets/d/1Fa25-N6f79vxX2vKdAVxmi7Dwy5hf34dnRWdXsvIvqw/edit#gid=763219425!"",""A2:K500""),3,0)"),"#N/A")</f>
        <v>#N/A</v>
      </c>
      <c r="C375" s="12" t="str">
        <f ca="1">IFERROR(__xludf.DUMMYFUNCTION("index(SPLIT(B375, "" ""), 0, 3)"),"#N/A")</f>
        <v>#N/A</v>
      </c>
      <c r="D375" s="13" t="e">
        <f ca="1">VLOOKUP(C375,Names!$C$2:$D$54,2,FALSE)</f>
        <v>#N/A</v>
      </c>
      <c r="E375" s="5" t="str">
        <f ca="1">IFERROR(__xludf.DUMMYFUNCTION("VLOOKUP(A375, IMPORTRANGE(""https://docs.google.com/spreadsheets/d/1Fa25-N6f79vxX2vKdAVxmi7Dwy5hf34dnRWdXsvIvqw/edit#gid=763219425!"",""A2:K500""),4,0)"),"#N/A")</f>
        <v>#N/A</v>
      </c>
      <c r="F375" s="5" t="str">
        <f ca="1">IFERROR(__xludf.DUMMYFUNCTION("VLOOKUP(A375, IMPORTRANGE(""https://docs.google.com/spreadsheets/d/1Fa25-N6f79vxX2vKdAVxmi7Dwy5hf34dnRWdXsvIvqw/edit#gid=763219425!"",""A2:K500""),5,0)"),"#N/A")</f>
        <v>#N/A</v>
      </c>
      <c r="G375" s="5" t="str">
        <f ca="1">IFERROR(__xludf.DUMMYFUNCTION("VLOOKUP(A375, IMPORTRANGE(""https://docs.google.com/spreadsheets/d/1Fa25-N6f79vxX2vKdAVxmi7Dwy5hf34dnRWdXsvIvqw/edit#gid=763219425!"",""A2:K500""),6,0)"),"#N/A")</f>
        <v>#N/A</v>
      </c>
      <c r="H375" s="27" t="str">
        <f ca="1">IFERROR(__xludf.DUMMYFUNCTION("VLOOKUP(A375, IMPORTRANGE(""https://docs.google.com/spreadsheets/d/1Fa25-N6f79vxX2vKdAVxmi7Dwy5hf34dnRWdXsvIvqw/edit#gid=763219425!"",""A2:K500""),7,0)"),"#N/A")</f>
        <v>#N/A</v>
      </c>
      <c r="I375" s="27" t="str">
        <f ca="1">IFERROR(__xludf.DUMMYFUNCTION("VLOOKUP(A375, IMPORTRANGE(""https://docs.google.com/spreadsheets/d/1Fa25-N6f79vxX2vKdAVxmi7Dwy5hf34dnRWdXsvIvqw/edit#gid=763219425!"",""A2:K500""),8,0)"),"#N/A")</f>
        <v>#N/A</v>
      </c>
      <c r="J375" s="27" t="str">
        <f ca="1">IFERROR(__xludf.DUMMYFUNCTION("VLOOKUP(A375, IMPORTRANGE(""https://docs.google.com/spreadsheets/d/1Fa25-N6f79vxX2vKdAVxmi7Dwy5hf34dnRWdXsvIvqw/edit#gid=763219425!"",""A2:K500""),9,0)"),"#N/A")</f>
        <v>#N/A</v>
      </c>
      <c r="K375" s="27" t="str">
        <f ca="1">IFERROR(__xludf.DUMMYFUNCTION("VLOOKUP(A375, IMPORTRANGE(""https://docs.google.com/spreadsheets/d/1Fa25-N6f79vxX2vKdAVxmi7Dwy5hf34dnRWdXsvIvqw/edit#gid=763219425!"",""A2:K500""),10,0)"),"#N/A")</f>
        <v>#N/A</v>
      </c>
      <c r="L375" s="28" t="e">
        <f t="shared" ca="1" si="4"/>
        <v>#VALUE!</v>
      </c>
      <c r="M375" s="30" t="e">
        <f t="shared" ca="1" si="5"/>
        <v>#VALUE!</v>
      </c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4.25" x14ac:dyDescent="0.2">
      <c r="A376" s="25">
        <f t="shared" si="3"/>
        <v>375</v>
      </c>
      <c r="B376" s="26" t="str">
        <f ca="1">IFERROR(__xludf.DUMMYFUNCTION("VLOOKUP(A376, IMPORTRANGE(""https://docs.google.com/spreadsheets/d/1Fa25-N6f79vxX2vKdAVxmi7Dwy5hf34dnRWdXsvIvqw/edit#gid=763219425!"",""A2:K500""),3,0)"),"#N/A")</f>
        <v>#N/A</v>
      </c>
      <c r="C376" s="12" t="str">
        <f ca="1">IFERROR(__xludf.DUMMYFUNCTION("index(SPLIT(B376, "" ""), 0, 3)"),"#N/A")</f>
        <v>#N/A</v>
      </c>
      <c r="D376" s="13" t="e">
        <f ca="1">VLOOKUP(C376,Names!$C$2:$D$54,2,FALSE)</f>
        <v>#N/A</v>
      </c>
      <c r="E376" s="5" t="str">
        <f ca="1">IFERROR(__xludf.DUMMYFUNCTION("VLOOKUP(A376, IMPORTRANGE(""https://docs.google.com/spreadsheets/d/1Fa25-N6f79vxX2vKdAVxmi7Dwy5hf34dnRWdXsvIvqw/edit#gid=763219425!"",""A2:K500""),4,0)"),"#N/A")</f>
        <v>#N/A</v>
      </c>
      <c r="F376" s="5" t="str">
        <f ca="1">IFERROR(__xludf.DUMMYFUNCTION("VLOOKUP(A376, IMPORTRANGE(""https://docs.google.com/spreadsheets/d/1Fa25-N6f79vxX2vKdAVxmi7Dwy5hf34dnRWdXsvIvqw/edit#gid=763219425!"",""A2:K500""),5,0)"),"#N/A")</f>
        <v>#N/A</v>
      </c>
      <c r="G376" s="5" t="str">
        <f ca="1">IFERROR(__xludf.DUMMYFUNCTION("VLOOKUP(A376, IMPORTRANGE(""https://docs.google.com/spreadsheets/d/1Fa25-N6f79vxX2vKdAVxmi7Dwy5hf34dnRWdXsvIvqw/edit#gid=763219425!"",""A2:K500""),6,0)"),"#N/A")</f>
        <v>#N/A</v>
      </c>
      <c r="H376" s="27" t="str">
        <f ca="1">IFERROR(__xludf.DUMMYFUNCTION("VLOOKUP(A376, IMPORTRANGE(""https://docs.google.com/spreadsheets/d/1Fa25-N6f79vxX2vKdAVxmi7Dwy5hf34dnRWdXsvIvqw/edit#gid=763219425!"",""A2:K500""),7,0)"),"#N/A")</f>
        <v>#N/A</v>
      </c>
      <c r="I376" s="27" t="str">
        <f ca="1">IFERROR(__xludf.DUMMYFUNCTION("VLOOKUP(A376, IMPORTRANGE(""https://docs.google.com/spreadsheets/d/1Fa25-N6f79vxX2vKdAVxmi7Dwy5hf34dnRWdXsvIvqw/edit#gid=763219425!"",""A2:K500""),8,0)"),"#N/A")</f>
        <v>#N/A</v>
      </c>
      <c r="J376" s="27" t="str">
        <f ca="1">IFERROR(__xludf.DUMMYFUNCTION("VLOOKUP(A376, IMPORTRANGE(""https://docs.google.com/spreadsheets/d/1Fa25-N6f79vxX2vKdAVxmi7Dwy5hf34dnRWdXsvIvqw/edit#gid=763219425!"",""A2:K500""),9,0)"),"#N/A")</f>
        <v>#N/A</v>
      </c>
      <c r="K376" s="27" t="str">
        <f ca="1">IFERROR(__xludf.DUMMYFUNCTION("VLOOKUP(A376, IMPORTRANGE(""https://docs.google.com/spreadsheets/d/1Fa25-N6f79vxX2vKdAVxmi7Dwy5hf34dnRWdXsvIvqw/edit#gid=763219425!"",""A2:K500""),10,0)"),"#N/A")</f>
        <v>#N/A</v>
      </c>
      <c r="L376" s="28" t="e">
        <f t="shared" ca="1" si="4"/>
        <v>#VALUE!</v>
      </c>
      <c r="M376" s="30" t="e">
        <f t="shared" ca="1" si="5"/>
        <v>#VALUE!</v>
      </c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4.25" x14ac:dyDescent="0.2">
      <c r="A377" s="25">
        <f t="shared" si="3"/>
        <v>376</v>
      </c>
      <c r="B377" s="26" t="str">
        <f ca="1">IFERROR(__xludf.DUMMYFUNCTION("VLOOKUP(A377, IMPORTRANGE(""https://docs.google.com/spreadsheets/d/1Fa25-N6f79vxX2vKdAVxmi7Dwy5hf34dnRWdXsvIvqw/edit#gid=763219425!"",""A2:K500""),3,0)"),"#N/A")</f>
        <v>#N/A</v>
      </c>
      <c r="C377" s="12" t="str">
        <f ca="1">IFERROR(__xludf.DUMMYFUNCTION("index(SPLIT(B377, "" ""), 0, 3)"),"#N/A")</f>
        <v>#N/A</v>
      </c>
      <c r="D377" s="13" t="e">
        <f ca="1">VLOOKUP(C377,Names!$C$2:$D$54,2,FALSE)</f>
        <v>#N/A</v>
      </c>
      <c r="E377" s="5" t="str">
        <f ca="1">IFERROR(__xludf.DUMMYFUNCTION("VLOOKUP(A377, IMPORTRANGE(""https://docs.google.com/spreadsheets/d/1Fa25-N6f79vxX2vKdAVxmi7Dwy5hf34dnRWdXsvIvqw/edit#gid=763219425!"",""A2:K500""),4,0)"),"#N/A")</f>
        <v>#N/A</v>
      </c>
      <c r="F377" s="5" t="str">
        <f ca="1">IFERROR(__xludf.DUMMYFUNCTION("VLOOKUP(A377, IMPORTRANGE(""https://docs.google.com/spreadsheets/d/1Fa25-N6f79vxX2vKdAVxmi7Dwy5hf34dnRWdXsvIvqw/edit#gid=763219425!"",""A2:K500""),5,0)"),"#N/A")</f>
        <v>#N/A</v>
      </c>
      <c r="G377" s="5" t="str">
        <f ca="1">IFERROR(__xludf.DUMMYFUNCTION("VLOOKUP(A377, IMPORTRANGE(""https://docs.google.com/spreadsheets/d/1Fa25-N6f79vxX2vKdAVxmi7Dwy5hf34dnRWdXsvIvqw/edit#gid=763219425!"",""A2:K500""),6,0)"),"#N/A")</f>
        <v>#N/A</v>
      </c>
      <c r="H377" s="27" t="str">
        <f ca="1">IFERROR(__xludf.DUMMYFUNCTION("VLOOKUP(A377, IMPORTRANGE(""https://docs.google.com/spreadsheets/d/1Fa25-N6f79vxX2vKdAVxmi7Dwy5hf34dnRWdXsvIvqw/edit#gid=763219425!"",""A2:K500""),7,0)"),"#N/A")</f>
        <v>#N/A</v>
      </c>
      <c r="I377" s="27" t="str">
        <f ca="1">IFERROR(__xludf.DUMMYFUNCTION("VLOOKUP(A377, IMPORTRANGE(""https://docs.google.com/spreadsheets/d/1Fa25-N6f79vxX2vKdAVxmi7Dwy5hf34dnRWdXsvIvqw/edit#gid=763219425!"",""A2:K500""),8,0)"),"#N/A")</f>
        <v>#N/A</v>
      </c>
      <c r="J377" s="27" t="str">
        <f ca="1">IFERROR(__xludf.DUMMYFUNCTION("VLOOKUP(A377, IMPORTRANGE(""https://docs.google.com/spreadsheets/d/1Fa25-N6f79vxX2vKdAVxmi7Dwy5hf34dnRWdXsvIvqw/edit#gid=763219425!"",""A2:K500""),9,0)"),"#N/A")</f>
        <v>#N/A</v>
      </c>
      <c r="K377" s="27" t="str">
        <f ca="1">IFERROR(__xludf.DUMMYFUNCTION("VLOOKUP(A377, IMPORTRANGE(""https://docs.google.com/spreadsheets/d/1Fa25-N6f79vxX2vKdAVxmi7Dwy5hf34dnRWdXsvIvqw/edit#gid=763219425!"",""A2:K500""),10,0)"),"#N/A")</f>
        <v>#N/A</v>
      </c>
      <c r="L377" s="28" t="e">
        <f t="shared" ca="1" si="4"/>
        <v>#VALUE!</v>
      </c>
      <c r="M377" s="30" t="e">
        <f t="shared" ca="1" si="5"/>
        <v>#VALUE!</v>
      </c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4.25" x14ac:dyDescent="0.2">
      <c r="A378" s="25">
        <f t="shared" si="3"/>
        <v>377</v>
      </c>
      <c r="B378" s="26" t="str">
        <f ca="1">IFERROR(__xludf.DUMMYFUNCTION("VLOOKUP(A378, IMPORTRANGE(""https://docs.google.com/spreadsheets/d/1Fa25-N6f79vxX2vKdAVxmi7Dwy5hf34dnRWdXsvIvqw/edit#gid=763219425!"",""A2:K500""),3,0)"),"#N/A")</f>
        <v>#N/A</v>
      </c>
      <c r="C378" s="12" t="str">
        <f ca="1">IFERROR(__xludf.DUMMYFUNCTION("index(SPLIT(B378, "" ""), 0, 3)"),"#N/A")</f>
        <v>#N/A</v>
      </c>
      <c r="D378" s="13" t="e">
        <f ca="1">VLOOKUP(C378,Names!$C$2:$D$54,2,FALSE)</f>
        <v>#N/A</v>
      </c>
      <c r="E378" s="5" t="str">
        <f ca="1">IFERROR(__xludf.DUMMYFUNCTION("VLOOKUP(A378, IMPORTRANGE(""https://docs.google.com/spreadsheets/d/1Fa25-N6f79vxX2vKdAVxmi7Dwy5hf34dnRWdXsvIvqw/edit#gid=763219425!"",""A2:K500""),4,0)"),"#N/A")</f>
        <v>#N/A</v>
      </c>
      <c r="F378" s="5" t="str">
        <f ca="1">IFERROR(__xludf.DUMMYFUNCTION("VLOOKUP(A378, IMPORTRANGE(""https://docs.google.com/spreadsheets/d/1Fa25-N6f79vxX2vKdAVxmi7Dwy5hf34dnRWdXsvIvqw/edit#gid=763219425!"",""A2:K500""),5,0)"),"#N/A")</f>
        <v>#N/A</v>
      </c>
      <c r="G378" s="5" t="str">
        <f ca="1">IFERROR(__xludf.DUMMYFUNCTION("VLOOKUP(A378, IMPORTRANGE(""https://docs.google.com/spreadsheets/d/1Fa25-N6f79vxX2vKdAVxmi7Dwy5hf34dnRWdXsvIvqw/edit#gid=763219425!"",""A2:K500""),6,0)"),"#N/A")</f>
        <v>#N/A</v>
      </c>
      <c r="H378" s="27" t="str">
        <f ca="1">IFERROR(__xludf.DUMMYFUNCTION("VLOOKUP(A378, IMPORTRANGE(""https://docs.google.com/spreadsheets/d/1Fa25-N6f79vxX2vKdAVxmi7Dwy5hf34dnRWdXsvIvqw/edit#gid=763219425!"",""A2:K500""),7,0)"),"#N/A")</f>
        <v>#N/A</v>
      </c>
      <c r="I378" s="27" t="str">
        <f ca="1">IFERROR(__xludf.DUMMYFUNCTION("VLOOKUP(A378, IMPORTRANGE(""https://docs.google.com/spreadsheets/d/1Fa25-N6f79vxX2vKdAVxmi7Dwy5hf34dnRWdXsvIvqw/edit#gid=763219425!"",""A2:K500""),8,0)"),"#N/A")</f>
        <v>#N/A</v>
      </c>
      <c r="J378" s="27" t="str">
        <f ca="1">IFERROR(__xludf.DUMMYFUNCTION("VLOOKUP(A378, IMPORTRANGE(""https://docs.google.com/spreadsheets/d/1Fa25-N6f79vxX2vKdAVxmi7Dwy5hf34dnRWdXsvIvqw/edit#gid=763219425!"",""A2:K500""),9,0)"),"#N/A")</f>
        <v>#N/A</v>
      </c>
      <c r="K378" s="27" t="str">
        <f ca="1">IFERROR(__xludf.DUMMYFUNCTION("VLOOKUP(A378, IMPORTRANGE(""https://docs.google.com/spreadsheets/d/1Fa25-N6f79vxX2vKdAVxmi7Dwy5hf34dnRWdXsvIvqw/edit#gid=763219425!"",""A2:K500""),10,0)"),"#N/A")</f>
        <v>#N/A</v>
      </c>
      <c r="L378" s="28" t="e">
        <f t="shared" ca="1" si="4"/>
        <v>#VALUE!</v>
      </c>
      <c r="M378" s="30" t="e">
        <f t="shared" ca="1" si="5"/>
        <v>#VALUE!</v>
      </c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4.25" x14ac:dyDescent="0.2">
      <c r="A379" s="25">
        <f t="shared" si="3"/>
        <v>378</v>
      </c>
      <c r="B379" s="26" t="str">
        <f ca="1">IFERROR(__xludf.DUMMYFUNCTION("VLOOKUP(A379, IMPORTRANGE(""https://docs.google.com/spreadsheets/d/1Fa25-N6f79vxX2vKdAVxmi7Dwy5hf34dnRWdXsvIvqw/edit#gid=763219425!"",""A2:K500""),3,0)"),"#N/A")</f>
        <v>#N/A</v>
      </c>
      <c r="C379" s="12" t="str">
        <f ca="1">IFERROR(__xludf.DUMMYFUNCTION("index(SPLIT(B379, "" ""), 0, 3)"),"#N/A")</f>
        <v>#N/A</v>
      </c>
      <c r="D379" s="13" t="e">
        <f ca="1">VLOOKUP(C379,Names!$C$2:$D$54,2,FALSE)</f>
        <v>#N/A</v>
      </c>
      <c r="E379" s="5" t="str">
        <f ca="1">IFERROR(__xludf.DUMMYFUNCTION("VLOOKUP(A379, IMPORTRANGE(""https://docs.google.com/spreadsheets/d/1Fa25-N6f79vxX2vKdAVxmi7Dwy5hf34dnRWdXsvIvqw/edit#gid=763219425!"",""A2:K500""),4,0)"),"#N/A")</f>
        <v>#N/A</v>
      </c>
      <c r="F379" s="5" t="str">
        <f ca="1">IFERROR(__xludf.DUMMYFUNCTION("VLOOKUP(A379, IMPORTRANGE(""https://docs.google.com/spreadsheets/d/1Fa25-N6f79vxX2vKdAVxmi7Dwy5hf34dnRWdXsvIvqw/edit#gid=763219425!"",""A2:K500""),5,0)"),"#N/A")</f>
        <v>#N/A</v>
      </c>
      <c r="G379" s="5" t="str">
        <f ca="1">IFERROR(__xludf.DUMMYFUNCTION("VLOOKUP(A379, IMPORTRANGE(""https://docs.google.com/spreadsheets/d/1Fa25-N6f79vxX2vKdAVxmi7Dwy5hf34dnRWdXsvIvqw/edit#gid=763219425!"",""A2:K500""),6,0)"),"#N/A")</f>
        <v>#N/A</v>
      </c>
      <c r="H379" s="27" t="str">
        <f ca="1">IFERROR(__xludf.DUMMYFUNCTION("VLOOKUP(A379, IMPORTRANGE(""https://docs.google.com/spreadsheets/d/1Fa25-N6f79vxX2vKdAVxmi7Dwy5hf34dnRWdXsvIvqw/edit#gid=763219425!"",""A2:K500""),7,0)"),"#N/A")</f>
        <v>#N/A</v>
      </c>
      <c r="I379" s="27" t="str">
        <f ca="1">IFERROR(__xludf.DUMMYFUNCTION("VLOOKUP(A379, IMPORTRANGE(""https://docs.google.com/spreadsheets/d/1Fa25-N6f79vxX2vKdAVxmi7Dwy5hf34dnRWdXsvIvqw/edit#gid=763219425!"",""A2:K500""),8,0)"),"#N/A")</f>
        <v>#N/A</v>
      </c>
      <c r="J379" s="27" t="str">
        <f ca="1">IFERROR(__xludf.DUMMYFUNCTION("VLOOKUP(A379, IMPORTRANGE(""https://docs.google.com/spreadsheets/d/1Fa25-N6f79vxX2vKdAVxmi7Dwy5hf34dnRWdXsvIvqw/edit#gid=763219425!"",""A2:K500""),9,0)"),"#N/A")</f>
        <v>#N/A</v>
      </c>
      <c r="K379" s="27" t="str">
        <f ca="1">IFERROR(__xludf.DUMMYFUNCTION("VLOOKUP(A379, IMPORTRANGE(""https://docs.google.com/spreadsheets/d/1Fa25-N6f79vxX2vKdAVxmi7Dwy5hf34dnRWdXsvIvqw/edit#gid=763219425!"",""A2:K500""),10,0)"),"#N/A")</f>
        <v>#N/A</v>
      </c>
      <c r="L379" s="28" t="e">
        <f t="shared" ca="1" si="4"/>
        <v>#VALUE!</v>
      </c>
      <c r="M379" s="30" t="e">
        <f t="shared" ca="1" si="5"/>
        <v>#VALUE!</v>
      </c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4.25" x14ac:dyDescent="0.2">
      <c r="A380" s="25">
        <f t="shared" si="3"/>
        <v>379</v>
      </c>
      <c r="B380" s="26" t="str">
        <f ca="1">IFERROR(__xludf.DUMMYFUNCTION("VLOOKUP(A380, IMPORTRANGE(""https://docs.google.com/spreadsheets/d/1Fa25-N6f79vxX2vKdAVxmi7Dwy5hf34dnRWdXsvIvqw/edit#gid=763219425!"",""A2:K500""),3,0)"),"#N/A")</f>
        <v>#N/A</v>
      </c>
      <c r="C380" s="12" t="str">
        <f ca="1">IFERROR(__xludf.DUMMYFUNCTION("index(SPLIT(B380, "" ""), 0, 3)"),"#N/A")</f>
        <v>#N/A</v>
      </c>
      <c r="D380" s="13" t="e">
        <f ca="1">VLOOKUP(C380,Names!$C$2:$D$54,2,FALSE)</f>
        <v>#N/A</v>
      </c>
      <c r="E380" s="5" t="str">
        <f ca="1">IFERROR(__xludf.DUMMYFUNCTION("VLOOKUP(A380, IMPORTRANGE(""https://docs.google.com/spreadsheets/d/1Fa25-N6f79vxX2vKdAVxmi7Dwy5hf34dnRWdXsvIvqw/edit#gid=763219425!"",""A2:K500""),4,0)"),"#N/A")</f>
        <v>#N/A</v>
      </c>
      <c r="F380" s="5" t="str">
        <f ca="1">IFERROR(__xludf.DUMMYFUNCTION("VLOOKUP(A380, IMPORTRANGE(""https://docs.google.com/spreadsheets/d/1Fa25-N6f79vxX2vKdAVxmi7Dwy5hf34dnRWdXsvIvqw/edit#gid=763219425!"",""A2:K500""),5,0)"),"#N/A")</f>
        <v>#N/A</v>
      </c>
      <c r="G380" s="5" t="str">
        <f ca="1">IFERROR(__xludf.DUMMYFUNCTION("VLOOKUP(A380, IMPORTRANGE(""https://docs.google.com/spreadsheets/d/1Fa25-N6f79vxX2vKdAVxmi7Dwy5hf34dnRWdXsvIvqw/edit#gid=763219425!"",""A2:K500""),6,0)"),"#N/A")</f>
        <v>#N/A</v>
      </c>
      <c r="H380" s="27" t="str">
        <f ca="1">IFERROR(__xludf.DUMMYFUNCTION("VLOOKUP(A380, IMPORTRANGE(""https://docs.google.com/spreadsheets/d/1Fa25-N6f79vxX2vKdAVxmi7Dwy5hf34dnRWdXsvIvqw/edit#gid=763219425!"",""A2:K500""),7,0)"),"#N/A")</f>
        <v>#N/A</v>
      </c>
      <c r="I380" s="27" t="str">
        <f ca="1">IFERROR(__xludf.DUMMYFUNCTION("VLOOKUP(A380, IMPORTRANGE(""https://docs.google.com/spreadsheets/d/1Fa25-N6f79vxX2vKdAVxmi7Dwy5hf34dnRWdXsvIvqw/edit#gid=763219425!"",""A2:K500""),8,0)"),"#N/A")</f>
        <v>#N/A</v>
      </c>
      <c r="J380" s="27" t="str">
        <f ca="1">IFERROR(__xludf.DUMMYFUNCTION("VLOOKUP(A380, IMPORTRANGE(""https://docs.google.com/spreadsheets/d/1Fa25-N6f79vxX2vKdAVxmi7Dwy5hf34dnRWdXsvIvqw/edit#gid=763219425!"",""A2:K500""),9,0)"),"#N/A")</f>
        <v>#N/A</v>
      </c>
      <c r="K380" s="27" t="str">
        <f ca="1">IFERROR(__xludf.DUMMYFUNCTION("VLOOKUP(A380, IMPORTRANGE(""https://docs.google.com/spreadsheets/d/1Fa25-N6f79vxX2vKdAVxmi7Dwy5hf34dnRWdXsvIvqw/edit#gid=763219425!"",""A2:K500""),10,0)"),"#N/A")</f>
        <v>#N/A</v>
      </c>
      <c r="L380" s="28" t="e">
        <f t="shared" ca="1" si="4"/>
        <v>#VALUE!</v>
      </c>
      <c r="M380" s="30" t="e">
        <f t="shared" ca="1" si="5"/>
        <v>#VALUE!</v>
      </c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4.25" x14ac:dyDescent="0.2">
      <c r="A381" s="25">
        <f t="shared" si="3"/>
        <v>380</v>
      </c>
      <c r="B381" s="26" t="str">
        <f ca="1">IFERROR(__xludf.DUMMYFUNCTION("VLOOKUP(A381, IMPORTRANGE(""https://docs.google.com/spreadsheets/d/1Fa25-N6f79vxX2vKdAVxmi7Dwy5hf34dnRWdXsvIvqw/edit#gid=763219425!"",""A2:K500""),3,0)"),"#N/A")</f>
        <v>#N/A</v>
      </c>
      <c r="C381" s="12" t="str">
        <f ca="1">IFERROR(__xludf.DUMMYFUNCTION("index(SPLIT(B381, "" ""), 0, 3)"),"#N/A")</f>
        <v>#N/A</v>
      </c>
      <c r="D381" s="13" t="e">
        <f ca="1">VLOOKUP(C381,Names!$C$2:$D$54,2,FALSE)</f>
        <v>#N/A</v>
      </c>
      <c r="E381" s="5" t="str">
        <f ca="1">IFERROR(__xludf.DUMMYFUNCTION("VLOOKUP(A381, IMPORTRANGE(""https://docs.google.com/spreadsheets/d/1Fa25-N6f79vxX2vKdAVxmi7Dwy5hf34dnRWdXsvIvqw/edit#gid=763219425!"",""A2:K500""),4,0)"),"#N/A")</f>
        <v>#N/A</v>
      </c>
      <c r="F381" s="5" t="str">
        <f ca="1">IFERROR(__xludf.DUMMYFUNCTION("VLOOKUP(A381, IMPORTRANGE(""https://docs.google.com/spreadsheets/d/1Fa25-N6f79vxX2vKdAVxmi7Dwy5hf34dnRWdXsvIvqw/edit#gid=763219425!"",""A2:K500""),5,0)"),"#N/A")</f>
        <v>#N/A</v>
      </c>
      <c r="G381" s="5" t="str">
        <f ca="1">IFERROR(__xludf.DUMMYFUNCTION("VLOOKUP(A381, IMPORTRANGE(""https://docs.google.com/spreadsheets/d/1Fa25-N6f79vxX2vKdAVxmi7Dwy5hf34dnRWdXsvIvqw/edit#gid=763219425!"",""A2:K500""),6,0)"),"#N/A")</f>
        <v>#N/A</v>
      </c>
      <c r="H381" s="27" t="str">
        <f ca="1">IFERROR(__xludf.DUMMYFUNCTION("VLOOKUP(A381, IMPORTRANGE(""https://docs.google.com/spreadsheets/d/1Fa25-N6f79vxX2vKdAVxmi7Dwy5hf34dnRWdXsvIvqw/edit#gid=763219425!"",""A2:K500""),7,0)"),"#N/A")</f>
        <v>#N/A</v>
      </c>
      <c r="I381" s="27" t="str">
        <f ca="1">IFERROR(__xludf.DUMMYFUNCTION("VLOOKUP(A381, IMPORTRANGE(""https://docs.google.com/spreadsheets/d/1Fa25-N6f79vxX2vKdAVxmi7Dwy5hf34dnRWdXsvIvqw/edit#gid=763219425!"",""A2:K500""),8,0)"),"#N/A")</f>
        <v>#N/A</v>
      </c>
      <c r="J381" s="27" t="str">
        <f ca="1">IFERROR(__xludf.DUMMYFUNCTION("VLOOKUP(A381, IMPORTRANGE(""https://docs.google.com/spreadsheets/d/1Fa25-N6f79vxX2vKdAVxmi7Dwy5hf34dnRWdXsvIvqw/edit#gid=763219425!"",""A2:K500""),9,0)"),"#N/A")</f>
        <v>#N/A</v>
      </c>
      <c r="K381" s="27" t="str">
        <f ca="1">IFERROR(__xludf.DUMMYFUNCTION("VLOOKUP(A381, IMPORTRANGE(""https://docs.google.com/spreadsheets/d/1Fa25-N6f79vxX2vKdAVxmi7Dwy5hf34dnRWdXsvIvqw/edit#gid=763219425!"",""A2:K500""),10,0)"),"#N/A")</f>
        <v>#N/A</v>
      </c>
      <c r="L381" s="28" t="e">
        <f t="shared" ca="1" si="4"/>
        <v>#VALUE!</v>
      </c>
      <c r="M381" s="30" t="e">
        <f t="shared" ca="1" si="5"/>
        <v>#VALUE!</v>
      </c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4.25" x14ac:dyDescent="0.2">
      <c r="A382" s="25">
        <f t="shared" si="3"/>
        <v>381</v>
      </c>
      <c r="B382" s="26" t="str">
        <f ca="1">IFERROR(__xludf.DUMMYFUNCTION("VLOOKUP(A382, IMPORTRANGE(""https://docs.google.com/spreadsheets/d/1Fa25-N6f79vxX2vKdAVxmi7Dwy5hf34dnRWdXsvIvqw/edit#gid=763219425!"",""A2:K500""),3,0)"),"#N/A")</f>
        <v>#N/A</v>
      </c>
      <c r="C382" s="12" t="str">
        <f ca="1">IFERROR(__xludf.DUMMYFUNCTION("index(SPLIT(B382, "" ""), 0, 3)"),"#N/A")</f>
        <v>#N/A</v>
      </c>
      <c r="D382" s="13" t="e">
        <f ca="1">VLOOKUP(C382,Names!$C$2:$D$54,2,FALSE)</f>
        <v>#N/A</v>
      </c>
      <c r="E382" s="5" t="str">
        <f ca="1">IFERROR(__xludf.DUMMYFUNCTION("VLOOKUP(A382, IMPORTRANGE(""https://docs.google.com/spreadsheets/d/1Fa25-N6f79vxX2vKdAVxmi7Dwy5hf34dnRWdXsvIvqw/edit#gid=763219425!"",""A2:K500""),4,0)"),"#N/A")</f>
        <v>#N/A</v>
      </c>
      <c r="F382" s="5" t="str">
        <f ca="1">IFERROR(__xludf.DUMMYFUNCTION("VLOOKUP(A382, IMPORTRANGE(""https://docs.google.com/spreadsheets/d/1Fa25-N6f79vxX2vKdAVxmi7Dwy5hf34dnRWdXsvIvqw/edit#gid=763219425!"",""A2:K500""),5,0)"),"#N/A")</f>
        <v>#N/A</v>
      </c>
      <c r="G382" s="5" t="str">
        <f ca="1">IFERROR(__xludf.DUMMYFUNCTION("VLOOKUP(A382, IMPORTRANGE(""https://docs.google.com/spreadsheets/d/1Fa25-N6f79vxX2vKdAVxmi7Dwy5hf34dnRWdXsvIvqw/edit#gid=763219425!"",""A2:K500""),6,0)"),"#N/A")</f>
        <v>#N/A</v>
      </c>
      <c r="H382" s="27" t="str">
        <f ca="1">IFERROR(__xludf.DUMMYFUNCTION("VLOOKUP(A382, IMPORTRANGE(""https://docs.google.com/spreadsheets/d/1Fa25-N6f79vxX2vKdAVxmi7Dwy5hf34dnRWdXsvIvqw/edit#gid=763219425!"",""A2:K500""),7,0)"),"#N/A")</f>
        <v>#N/A</v>
      </c>
      <c r="I382" s="27" t="str">
        <f ca="1">IFERROR(__xludf.DUMMYFUNCTION("VLOOKUP(A382, IMPORTRANGE(""https://docs.google.com/spreadsheets/d/1Fa25-N6f79vxX2vKdAVxmi7Dwy5hf34dnRWdXsvIvqw/edit#gid=763219425!"",""A2:K500""),8,0)"),"#N/A")</f>
        <v>#N/A</v>
      </c>
      <c r="J382" s="27" t="str">
        <f ca="1">IFERROR(__xludf.DUMMYFUNCTION("VLOOKUP(A382, IMPORTRANGE(""https://docs.google.com/spreadsheets/d/1Fa25-N6f79vxX2vKdAVxmi7Dwy5hf34dnRWdXsvIvqw/edit#gid=763219425!"",""A2:K500""),9,0)"),"#N/A")</f>
        <v>#N/A</v>
      </c>
      <c r="K382" s="27" t="str">
        <f ca="1">IFERROR(__xludf.DUMMYFUNCTION("VLOOKUP(A382, IMPORTRANGE(""https://docs.google.com/spreadsheets/d/1Fa25-N6f79vxX2vKdAVxmi7Dwy5hf34dnRWdXsvIvqw/edit#gid=763219425!"",""A2:K500""),10,0)"),"#N/A")</f>
        <v>#N/A</v>
      </c>
      <c r="L382" s="28" t="e">
        <f t="shared" ca="1" si="4"/>
        <v>#VALUE!</v>
      </c>
      <c r="M382" s="30" t="e">
        <f t="shared" ca="1" si="5"/>
        <v>#VALUE!</v>
      </c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4.25" x14ac:dyDescent="0.2">
      <c r="A383" s="25">
        <f t="shared" si="3"/>
        <v>382</v>
      </c>
      <c r="B383" s="26" t="str">
        <f ca="1">IFERROR(__xludf.DUMMYFUNCTION("VLOOKUP(A383, IMPORTRANGE(""https://docs.google.com/spreadsheets/d/1Fa25-N6f79vxX2vKdAVxmi7Dwy5hf34dnRWdXsvIvqw/edit#gid=763219425!"",""A2:K500""),3,0)"),"#N/A")</f>
        <v>#N/A</v>
      </c>
      <c r="C383" s="12" t="str">
        <f ca="1">IFERROR(__xludf.DUMMYFUNCTION("index(SPLIT(B383, "" ""), 0, 3)"),"#N/A")</f>
        <v>#N/A</v>
      </c>
      <c r="D383" s="13" t="e">
        <f ca="1">VLOOKUP(C383,Names!$C$2:$D$54,2,FALSE)</f>
        <v>#N/A</v>
      </c>
      <c r="E383" s="5" t="str">
        <f ca="1">IFERROR(__xludf.DUMMYFUNCTION("VLOOKUP(A383, IMPORTRANGE(""https://docs.google.com/spreadsheets/d/1Fa25-N6f79vxX2vKdAVxmi7Dwy5hf34dnRWdXsvIvqw/edit#gid=763219425!"",""A2:K500""),4,0)"),"#N/A")</f>
        <v>#N/A</v>
      </c>
      <c r="F383" s="5" t="str">
        <f ca="1">IFERROR(__xludf.DUMMYFUNCTION("VLOOKUP(A383, IMPORTRANGE(""https://docs.google.com/spreadsheets/d/1Fa25-N6f79vxX2vKdAVxmi7Dwy5hf34dnRWdXsvIvqw/edit#gid=763219425!"",""A2:K500""),5,0)"),"#N/A")</f>
        <v>#N/A</v>
      </c>
      <c r="G383" s="5" t="str">
        <f ca="1">IFERROR(__xludf.DUMMYFUNCTION("VLOOKUP(A383, IMPORTRANGE(""https://docs.google.com/spreadsheets/d/1Fa25-N6f79vxX2vKdAVxmi7Dwy5hf34dnRWdXsvIvqw/edit#gid=763219425!"",""A2:K500""),6,0)"),"#N/A")</f>
        <v>#N/A</v>
      </c>
      <c r="H383" s="27" t="str">
        <f ca="1">IFERROR(__xludf.DUMMYFUNCTION("VLOOKUP(A383, IMPORTRANGE(""https://docs.google.com/spreadsheets/d/1Fa25-N6f79vxX2vKdAVxmi7Dwy5hf34dnRWdXsvIvqw/edit#gid=763219425!"",""A2:K500""),7,0)"),"#N/A")</f>
        <v>#N/A</v>
      </c>
      <c r="I383" s="27" t="str">
        <f ca="1">IFERROR(__xludf.DUMMYFUNCTION("VLOOKUP(A383, IMPORTRANGE(""https://docs.google.com/spreadsheets/d/1Fa25-N6f79vxX2vKdAVxmi7Dwy5hf34dnRWdXsvIvqw/edit#gid=763219425!"",""A2:K500""),8,0)"),"#N/A")</f>
        <v>#N/A</v>
      </c>
      <c r="J383" s="27" t="str">
        <f ca="1">IFERROR(__xludf.DUMMYFUNCTION("VLOOKUP(A383, IMPORTRANGE(""https://docs.google.com/spreadsheets/d/1Fa25-N6f79vxX2vKdAVxmi7Dwy5hf34dnRWdXsvIvqw/edit#gid=763219425!"",""A2:K500""),9,0)"),"#N/A")</f>
        <v>#N/A</v>
      </c>
      <c r="K383" s="27" t="str">
        <f ca="1">IFERROR(__xludf.DUMMYFUNCTION("VLOOKUP(A383, IMPORTRANGE(""https://docs.google.com/spreadsheets/d/1Fa25-N6f79vxX2vKdAVxmi7Dwy5hf34dnRWdXsvIvqw/edit#gid=763219425!"",""A2:K500""),10,0)"),"#N/A")</f>
        <v>#N/A</v>
      </c>
      <c r="L383" s="28" t="e">
        <f t="shared" ca="1" si="4"/>
        <v>#VALUE!</v>
      </c>
      <c r="M383" s="30" t="e">
        <f t="shared" ca="1" si="5"/>
        <v>#VALUE!</v>
      </c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4.25" x14ac:dyDescent="0.2">
      <c r="A384" s="25">
        <f t="shared" si="3"/>
        <v>383</v>
      </c>
      <c r="B384" s="26" t="str">
        <f ca="1">IFERROR(__xludf.DUMMYFUNCTION("VLOOKUP(A384, IMPORTRANGE(""https://docs.google.com/spreadsheets/d/1Fa25-N6f79vxX2vKdAVxmi7Dwy5hf34dnRWdXsvIvqw/edit#gid=763219425!"",""A2:K500""),3,0)"),"#N/A")</f>
        <v>#N/A</v>
      </c>
      <c r="C384" s="12" t="str">
        <f ca="1">IFERROR(__xludf.DUMMYFUNCTION("index(SPLIT(B384, "" ""), 0, 3)"),"#N/A")</f>
        <v>#N/A</v>
      </c>
      <c r="D384" s="13" t="e">
        <f ca="1">VLOOKUP(C384,Names!$C$2:$D$54,2,FALSE)</f>
        <v>#N/A</v>
      </c>
      <c r="E384" s="5" t="str">
        <f ca="1">IFERROR(__xludf.DUMMYFUNCTION("VLOOKUP(A384, IMPORTRANGE(""https://docs.google.com/spreadsheets/d/1Fa25-N6f79vxX2vKdAVxmi7Dwy5hf34dnRWdXsvIvqw/edit#gid=763219425!"",""A2:K500""),4,0)"),"#N/A")</f>
        <v>#N/A</v>
      </c>
      <c r="F384" s="5" t="str">
        <f ca="1">IFERROR(__xludf.DUMMYFUNCTION("VLOOKUP(A384, IMPORTRANGE(""https://docs.google.com/spreadsheets/d/1Fa25-N6f79vxX2vKdAVxmi7Dwy5hf34dnRWdXsvIvqw/edit#gid=763219425!"",""A2:K500""),5,0)"),"#N/A")</f>
        <v>#N/A</v>
      </c>
      <c r="G384" s="5" t="str">
        <f ca="1">IFERROR(__xludf.DUMMYFUNCTION("VLOOKUP(A384, IMPORTRANGE(""https://docs.google.com/spreadsheets/d/1Fa25-N6f79vxX2vKdAVxmi7Dwy5hf34dnRWdXsvIvqw/edit#gid=763219425!"",""A2:K500""),6,0)"),"#N/A")</f>
        <v>#N/A</v>
      </c>
      <c r="H384" s="27" t="str">
        <f ca="1">IFERROR(__xludf.DUMMYFUNCTION("VLOOKUP(A384, IMPORTRANGE(""https://docs.google.com/spreadsheets/d/1Fa25-N6f79vxX2vKdAVxmi7Dwy5hf34dnRWdXsvIvqw/edit#gid=763219425!"",""A2:K500""),7,0)"),"#N/A")</f>
        <v>#N/A</v>
      </c>
      <c r="I384" s="27" t="str">
        <f ca="1">IFERROR(__xludf.DUMMYFUNCTION("VLOOKUP(A384, IMPORTRANGE(""https://docs.google.com/spreadsheets/d/1Fa25-N6f79vxX2vKdAVxmi7Dwy5hf34dnRWdXsvIvqw/edit#gid=763219425!"",""A2:K500""),8,0)"),"#N/A")</f>
        <v>#N/A</v>
      </c>
      <c r="J384" s="27" t="str">
        <f ca="1">IFERROR(__xludf.DUMMYFUNCTION("VLOOKUP(A384, IMPORTRANGE(""https://docs.google.com/spreadsheets/d/1Fa25-N6f79vxX2vKdAVxmi7Dwy5hf34dnRWdXsvIvqw/edit#gid=763219425!"",""A2:K500""),9,0)"),"#N/A")</f>
        <v>#N/A</v>
      </c>
      <c r="K384" s="27" t="str">
        <f ca="1">IFERROR(__xludf.DUMMYFUNCTION("VLOOKUP(A384, IMPORTRANGE(""https://docs.google.com/spreadsheets/d/1Fa25-N6f79vxX2vKdAVxmi7Dwy5hf34dnRWdXsvIvqw/edit#gid=763219425!"",""A2:K500""),10,0)"),"#N/A")</f>
        <v>#N/A</v>
      </c>
      <c r="L384" s="28" t="e">
        <f t="shared" ca="1" si="4"/>
        <v>#VALUE!</v>
      </c>
      <c r="M384" s="30" t="e">
        <f t="shared" ca="1" si="5"/>
        <v>#VALUE!</v>
      </c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4.25" x14ac:dyDescent="0.2">
      <c r="A385" s="25">
        <f t="shared" si="3"/>
        <v>384</v>
      </c>
      <c r="B385" s="26" t="str">
        <f ca="1">IFERROR(__xludf.DUMMYFUNCTION("VLOOKUP(A385, IMPORTRANGE(""https://docs.google.com/spreadsheets/d/1Fa25-N6f79vxX2vKdAVxmi7Dwy5hf34dnRWdXsvIvqw/edit#gid=763219425!"",""A2:K500""),3,0)"),"#N/A")</f>
        <v>#N/A</v>
      </c>
      <c r="C385" s="12" t="str">
        <f ca="1">IFERROR(__xludf.DUMMYFUNCTION("index(SPLIT(B385, "" ""), 0, 3)"),"#N/A")</f>
        <v>#N/A</v>
      </c>
      <c r="D385" s="13" t="e">
        <f ca="1">VLOOKUP(C385,Names!$C$2:$D$54,2,FALSE)</f>
        <v>#N/A</v>
      </c>
      <c r="E385" s="5" t="str">
        <f ca="1">IFERROR(__xludf.DUMMYFUNCTION("VLOOKUP(A385, IMPORTRANGE(""https://docs.google.com/spreadsheets/d/1Fa25-N6f79vxX2vKdAVxmi7Dwy5hf34dnRWdXsvIvqw/edit#gid=763219425!"",""A2:K500""),4,0)"),"#N/A")</f>
        <v>#N/A</v>
      </c>
      <c r="F385" s="5" t="str">
        <f ca="1">IFERROR(__xludf.DUMMYFUNCTION("VLOOKUP(A385, IMPORTRANGE(""https://docs.google.com/spreadsheets/d/1Fa25-N6f79vxX2vKdAVxmi7Dwy5hf34dnRWdXsvIvqw/edit#gid=763219425!"",""A2:K500""),5,0)"),"#N/A")</f>
        <v>#N/A</v>
      </c>
      <c r="G385" s="5" t="str">
        <f ca="1">IFERROR(__xludf.DUMMYFUNCTION("VLOOKUP(A385, IMPORTRANGE(""https://docs.google.com/spreadsheets/d/1Fa25-N6f79vxX2vKdAVxmi7Dwy5hf34dnRWdXsvIvqw/edit#gid=763219425!"",""A2:K500""),6,0)"),"#N/A")</f>
        <v>#N/A</v>
      </c>
      <c r="H385" s="27" t="str">
        <f ca="1">IFERROR(__xludf.DUMMYFUNCTION("VLOOKUP(A385, IMPORTRANGE(""https://docs.google.com/spreadsheets/d/1Fa25-N6f79vxX2vKdAVxmi7Dwy5hf34dnRWdXsvIvqw/edit#gid=763219425!"",""A2:K500""),7,0)"),"#N/A")</f>
        <v>#N/A</v>
      </c>
      <c r="I385" s="27" t="str">
        <f ca="1">IFERROR(__xludf.DUMMYFUNCTION("VLOOKUP(A385, IMPORTRANGE(""https://docs.google.com/spreadsheets/d/1Fa25-N6f79vxX2vKdAVxmi7Dwy5hf34dnRWdXsvIvqw/edit#gid=763219425!"",""A2:K500""),8,0)"),"#N/A")</f>
        <v>#N/A</v>
      </c>
      <c r="J385" s="27" t="str">
        <f ca="1">IFERROR(__xludf.DUMMYFUNCTION("VLOOKUP(A385, IMPORTRANGE(""https://docs.google.com/spreadsheets/d/1Fa25-N6f79vxX2vKdAVxmi7Dwy5hf34dnRWdXsvIvqw/edit#gid=763219425!"",""A2:K500""),9,0)"),"#N/A")</f>
        <v>#N/A</v>
      </c>
      <c r="K385" s="27" t="str">
        <f ca="1">IFERROR(__xludf.DUMMYFUNCTION("VLOOKUP(A385, IMPORTRANGE(""https://docs.google.com/spreadsheets/d/1Fa25-N6f79vxX2vKdAVxmi7Dwy5hf34dnRWdXsvIvqw/edit#gid=763219425!"",""A2:K500""),10,0)"),"#N/A")</f>
        <v>#N/A</v>
      </c>
      <c r="L385" s="28" t="e">
        <f t="shared" ca="1" si="4"/>
        <v>#VALUE!</v>
      </c>
      <c r="M385" s="30" t="e">
        <f t="shared" ca="1" si="5"/>
        <v>#VALUE!</v>
      </c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4.25" x14ac:dyDescent="0.2">
      <c r="A386" s="25">
        <f t="shared" si="3"/>
        <v>385</v>
      </c>
      <c r="B386" s="26" t="str">
        <f ca="1">IFERROR(__xludf.DUMMYFUNCTION("VLOOKUP(A386, IMPORTRANGE(""https://docs.google.com/spreadsheets/d/1Fa25-N6f79vxX2vKdAVxmi7Dwy5hf34dnRWdXsvIvqw/edit#gid=763219425!"",""A2:K500""),3,0)"),"#N/A")</f>
        <v>#N/A</v>
      </c>
      <c r="C386" s="12" t="str">
        <f ca="1">IFERROR(__xludf.DUMMYFUNCTION("index(SPLIT(B386, "" ""), 0, 3)"),"#N/A")</f>
        <v>#N/A</v>
      </c>
      <c r="D386" s="13" t="e">
        <f ca="1">VLOOKUP(C386,Names!$C$2:$D$54,2,FALSE)</f>
        <v>#N/A</v>
      </c>
      <c r="E386" s="5" t="str">
        <f ca="1">IFERROR(__xludf.DUMMYFUNCTION("VLOOKUP(A386, IMPORTRANGE(""https://docs.google.com/spreadsheets/d/1Fa25-N6f79vxX2vKdAVxmi7Dwy5hf34dnRWdXsvIvqw/edit#gid=763219425!"",""A2:K500""),4,0)"),"#N/A")</f>
        <v>#N/A</v>
      </c>
      <c r="F386" s="5" t="str">
        <f ca="1">IFERROR(__xludf.DUMMYFUNCTION("VLOOKUP(A386, IMPORTRANGE(""https://docs.google.com/spreadsheets/d/1Fa25-N6f79vxX2vKdAVxmi7Dwy5hf34dnRWdXsvIvqw/edit#gid=763219425!"",""A2:K500""),5,0)"),"#N/A")</f>
        <v>#N/A</v>
      </c>
      <c r="G386" s="5" t="str">
        <f ca="1">IFERROR(__xludf.DUMMYFUNCTION("VLOOKUP(A386, IMPORTRANGE(""https://docs.google.com/spreadsheets/d/1Fa25-N6f79vxX2vKdAVxmi7Dwy5hf34dnRWdXsvIvqw/edit#gid=763219425!"",""A2:K500""),6,0)"),"#N/A")</f>
        <v>#N/A</v>
      </c>
      <c r="H386" s="27" t="str">
        <f ca="1">IFERROR(__xludf.DUMMYFUNCTION("VLOOKUP(A386, IMPORTRANGE(""https://docs.google.com/spreadsheets/d/1Fa25-N6f79vxX2vKdAVxmi7Dwy5hf34dnRWdXsvIvqw/edit#gid=763219425!"",""A2:K500""),7,0)"),"#N/A")</f>
        <v>#N/A</v>
      </c>
      <c r="I386" s="27" t="str">
        <f ca="1">IFERROR(__xludf.DUMMYFUNCTION("VLOOKUP(A386, IMPORTRANGE(""https://docs.google.com/spreadsheets/d/1Fa25-N6f79vxX2vKdAVxmi7Dwy5hf34dnRWdXsvIvqw/edit#gid=763219425!"",""A2:K500""),8,0)"),"#N/A")</f>
        <v>#N/A</v>
      </c>
      <c r="J386" s="27" t="str">
        <f ca="1">IFERROR(__xludf.DUMMYFUNCTION("VLOOKUP(A386, IMPORTRANGE(""https://docs.google.com/spreadsheets/d/1Fa25-N6f79vxX2vKdAVxmi7Dwy5hf34dnRWdXsvIvqw/edit#gid=763219425!"",""A2:K500""),9,0)"),"#N/A")</f>
        <v>#N/A</v>
      </c>
      <c r="K386" s="27" t="str">
        <f ca="1">IFERROR(__xludf.DUMMYFUNCTION("VLOOKUP(A386, IMPORTRANGE(""https://docs.google.com/spreadsheets/d/1Fa25-N6f79vxX2vKdAVxmi7Dwy5hf34dnRWdXsvIvqw/edit#gid=763219425!"",""A2:K500""),10,0)"),"#N/A")</f>
        <v>#N/A</v>
      </c>
      <c r="L386" s="28" t="e">
        <f t="shared" ca="1" si="4"/>
        <v>#VALUE!</v>
      </c>
      <c r="M386" s="30" t="e">
        <f t="shared" ca="1" si="5"/>
        <v>#VALUE!</v>
      </c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4.25" x14ac:dyDescent="0.2">
      <c r="A387" s="25">
        <f t="shared" si="3"/>
        <v>386</v>
      </c>
      <c r="B387" s="26" t="str">
        <f ca="1">IFERROR(__xludf.DUMMYFUNCTION("VLOOKUP(A387, IMPORTRANGE(""https://docs.google.com/spreadsheets/d/1Fa25-N6f79vxX2vKdAVxmi7Dwy5hf34dnRWdXsvIvqw/edit#gid=763219425!"",""A2:K500""),3,0)"),"#N/A")</f>
        <v>#N/A</v>
      </c>
      <c r="C387" s="12" t="str">
        <f ca="1">IFERROR(__xludf.DUMMYFUNCTION("index(SPLIT(B387, "" ""), 0, 3)"),"#N/A")</f>
        <v>#N/A</v>
      </c>
      <c r="D387" s="13" t="e">
        <f ca="1">VLOOKUP(C387,Names!$C$2:$D$54,2,FALSE)</f>
        <v>#N/A</v>
      </c>
      <c r="E387" s="5" t="str">
        <f ca="1">IFERROR(__xludf.DUMMYFUNCTION("VLOOKUP(A387, IMPORTRANGE(""https://docs.google.com/spreadsheets/d/1Fa25-N6f79vxX2vKdAVxmi7Dwy5hf34dnRWdXsvIvqw/edit#gid=763219425!"",""A2:K500""),4,0)"),"#N/A")</f>
        <v>#N/A</v>
      </c>
      <c r="F387" s="5" t="str">
        <f ca="1">IFERROR(__xludf.DUMMYFUNCTION("VLOOKUP(A387, IMPORTRANGE(""https://docs.google.com/spreadsheets/d/1Fa25-N6f79vxX2vKdAVxmi7Dwy5hf34dnRWdXsvIvqw/edit#gid=763219425!"",""A2:K500""),5,0)"),"#N/A")</f>
        <v>#N/A</v>
      </c>
      <c r="G387" s="5" t="str">
        <f ca="1">IFERROR(__xludf.DUMMYFUNCTION("VLOOKUP(A387, IMPORTRANGE(""https://docs.google.com/spreadsheets/d/1Fa25-N6f79vxX2vKdAVxmi7Dwy5hf34dnRWdXsvIvqw/edit#gid=763219425!"",""A2:K500""),6,0)"),"#N/A")</f>
        <v>#N/A</v>
      </c>
      <c r="H387" s="27" t="str">
        <f ca="1">IFERROR(__xludf.DUMMYFUNCTION("VLOOKUP(A387, IMPORTRANGE(""https://docs.google.com/spreadsheets/d/1Fa25-N6f79vxX2vKdAVxmi7Dwy5hf34dnRWdXsvIvqw/edit#gid=763219425!"",""A2:K500""),7,0)"),"#N/A")</f>
        <v>#N/A</v>
      </c>
      <c r="I387" s="27" t="str">
        <f ca="1">IFERROR(__xludf.DUMMYFUNCTION("VLOOKUP(A387, IMPORTRANGE(""https://docs.google.com/spreadsheets/d/1Fa25-N6f79vxX2vKdAVxmi7Dwy5hf34dnRWdXsvIvqw/edit#gid=763219425!"",""A2:K500""),8,0)"),"#N/A")</f>
        <v>#N/A</v>
      </c>
      <c r="J387" s="27" t="str">
        <f ca="1">IFERROR(__xludf.DUMMYFUNCTION("VLOOKUP(A387, IMPORTRANGE(""https://docs.google.com/spreadsheets/d/1Fa25-N6f79vxX2vKdAVxmi7Dwy5hf34dnRWdXsvIvqw/edit#gid=763219425!"",""A2:K500""),9,0)"),"#N/A")</f>
        <v>#N/A</v>
      </c>
      <c r="K387" s="27" t="str">
        <f ca="1">IFERROR(__xludf.DUMMYFUNCTION("VLOOKUP(A387, IMPORTRANGE(""https://docs.google.com/spreadsheets/d/1Fa25-N6f79vxX2vKdAVxmi7Dwy5hf34dnRWdXsvIvqw/edit#gid=763219425!"",""A2:K500""),10,0)"),"#N/A")</f>
        <v>#N/A</v>
      </c>
      <c r="L387" s="28" t="e">
        <f t="shared" ca="1" si="4"/>
        <v>#VALUE!</v>
      </c>
      <c r="M387" s="30" t="e">
        <f t="shared" ca="1" si="5"/>
        <v>#VALUE!</v>
      </c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4.25" x14ac:dyDescent="0.2">
      <c r="A388" s="25">
        <f t="shared" si="3"/>
        <v>387</v>
      </c>
      <c r="B388" s="26" t="str">
        <f ca="1">IFERROR(__xludf.DUMMYFUNCTION("VLOOKUP(A388, IMPORTRANGE(""https://docs.google.com/spreadsheets/d/1Fa25-N6f79vxX2vKdAVxmi7Dwy5hf34dnRWdXsvIvqw/edit#gid=763219425!"",""A2:K500""),3,0)"),"#N/A")</f>
        <v>#N/A</v>
      </c>
      <c r="C388" s="12" t="str">
        <f ca="1">IFERROR(__xludf.DUMMYFUNCTION("index(SPLIT(B388, "" ""), 0, 3)"),"#N/A")</f>
        <v>#N/A</v>
      </c>
      <c r="D388" s="13" t="e">
        <f ca="1">VLOOKUP(C388,Names!$C$2:$D$54,2,FALSE)</f>
        <v>#N/A</v>
      </c>
      <c r="E388" s="5" t="str">
        <f ca="1">IFERROR(__xludf.DUMMYFUNCTION("VLOOKUP(A388, IMPORTRANGE(""https://docs.google.com/spreadsheets/d/1Fa25-N6f79vxX2vKdAVxmi7Dwy5hf34dnRWdXsvIvqw/edit#gid=763219425!"",""A2:K500""),4,0)"),"#N/A")</f>
        <v>#N/A</v>
      </c>
      <c r="F388" s="5" t="str">
        <f ca="1">IFERROR(__xludf.DUMMYFUNCTION("VLOOKUP(A388, IMPORTRANGE(""https://docs.google.com/spreadsheets/d/1Fa25-N6f79vxX2vKdAVxmi7Dwy5hf34dnRWdXsvIvqw/edit#gid=763219425!"",""A2:K500""),5,0)"),"#N/A")</f>
        <v>#N/A</v>
      </c>
      <c r="G388" s="5" t="str">
        <f ca="1">IFERROR(__xludf.DUMMYFUNCTION("VLOOKUP(A388, IMPORTRANGE(""https://docs.google.com/spreadsheets/d/1Fa25-N6f79vxX2vKdAVxmi7Dwy5hf34dnRWdXsvIvqw/edit#gid=763219425!"",""A2:K500""),6,0)"),"#N/A")</f>
        <v>#N/A</v>
      </c>
      <c r="H388" s="27" t="str">
        <f ca="1">IFERROR(__xludf.DUMMYFUNCTION("VLOOKUP(A388, IMPORTRANGE(""https://docs.google.com/spreadsheets/d/1Fa25-N6f79vxX2vKdAVxmi7Dwy5hf34dnRWdXsvIvqw/edit#gid=763219425!"",""A2:K500""),7,0)"),"#N/A")</f>
        <v>#N/A</v>
      </c>
      <c r="I388" s="27" t="str">
        <f ca="1">IFERROR(__xludf.DUMMYFUNCTION("VLOOKUP(A388, IMPORTRANGE(""https://docs.google.com/spreadsheets/d/1Fa25-N6f79vxX2vKdAVxmi7Dwy5hf34dnRWdXsvIvqw/edit#gid=763219425!"",""A2:K500""),8,0)"),"#N/A")</f>
        <v>#N/A</v>
      </c>
      <c r="J388" s="27" t="str">
        <f ca="1">IFERROR(__xludf.DUMMYFUNCTION("VLOOKUP(A388, IMPORTRANGE(""https://docs.google.com/spreadsheets/d/1Fa25-N6f79vxX2vKdAVxmi7Dwy5hf34dnRWdXsvIvqw/edit#gid=763219425!"",""A2:K500""),9,0)"),"#N/A")</f>
        <v>#N/A</v>
      </c>
      <c r="K388" s="27" t="str">
        <f ca="1">IFERROR(__xludf.DUMMYFUNCTION("VLOOKUP(A388, IMPORTRANGE(""https://docs.google.com/spreadsheets/d/1Fa25-N6f79vxX2vKdAVxmi7Dwy5hf34dnRWdXsvIvqw/edit#gid=763219425!"",""A2:K500""),10,0)"),"#N/A")</f>
        <v>#N/A</v>
      </c>
      <c r="L388" s="28" t="e">
        <f t="shared" ca="1" si="4"/>
        <v>#VALUE!</v>
      </c>
      <c r="M388" s="30" t="e">
        <f t="shared" ca="1" si="5"/>
        <v>#VALUE!</v>
      </c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4.25" x14ac:dyDescent="0.2">
      <c r="A389" s="25">
        <f t="shared" si="3"/>
        <v>388</v>
      </c>
      <c r="B389" s="26" t="str">
        <f ca="1">IFERROR(__xludf.DUMMYFUNCTION("VLOOKUP(A389, IMPORTRANGE(""https://docs.google.com/spreadsheets/d/1Fa25-N6f79vxX2vKdAVxmi7Dwy5hf34dnRWdXsvIvqw/edit#gid=763219425!"",""A2:K500""),3,0)"),"#N/A")</f>
        <v>#N/A</v>
      </c>
      <c r="C389" s="12" t="str">
        <f ca="1">IFERROR(__xludf.DUMMYFUNCTION("index(SPLIT(B389, "" ""), 0, 3)"),"#N/A")</f>
        <v>#N/A</v>
      </c>
      <c r="D389" s="13" t="e">
        <f ca="1">VLOOKUP(C389,Names!$C$2:$D$54,2,FALSE)</f>
        <v>#N/A</v>
      </c>
      <c r="E389" s="5" t="str">
        <f ca="1">IFERROR(__xludf.DUMMYFUNCTION("VLOOKUP(A389, IMPORTRANGE(""https://docs.google.com/spreadsheets/d/1Fa25-N6f79vxX2vKdAVxmi7Dwy5hf34dnRWdXsvIvqw/edit#gid=763219425!"",""A2:K500""),4,0)"),"#N/A")</f>
        <v>#N/A</v>
      </c>
      <c r="F389" s="5" t="str">
        <f ca="1">IFERROR(__xludf.DUMMYFUNCTION("VLOOKUP(A389, IMPORTRANGE(""https://docs.google.com/spreadsheets/d/1Fa25-N6f79vxX2vKdAVxmi7Dwy5hf34dnRWdXsvIvqw/edit#gid=763219425!"",""A2:K500""),5,0)"),"#N/A")</f>
        <v>#N/A</v>
      </c>
      <c r="G389" s="5" t="str">
        <f ca="1">IFERROR(__xludf.DUMMYFUNCTION("VLOOKUP(A389, IMPORTRANGE(""https://docs.google.com/spreadsheets/d/1Fa25-N6f79vxX2vKdAVxmi7Dwy5hf34dnRWdXsvIvqw/edit#gid=763219425!"",""A2:K500""),6,0)"),"#N/A")</f>
        <v>#N/A</v>
      </c>
      <c r="H389" s="27" t="str">
        <f ca="1">IFERROR(__xludf.DUMMYFUNCTION("VLOOKUP(A389, IMPORTRANGE(""https://docs.google.com/spreadsheets/d/1Fa25-N6f79vxX2vKdAVxmi7Dwy5hf34dnRWdXsvIvqw/edit#gid=763219425!"",""A2:K500""),7,0)"),"#N/A")</f>
        <v>#N/A</v>
      </c>
      <c r="I389" s="27" t="str">
        <f ca="1">IFERROR(__xludf.DUMMYFUNCTION("VLOOKUP(A389, IMPORTRANGE(""https://docs.google.com/spreadsheets/d/1Fa25-N6f79vxX2vKdAVxmi7Dwy5hf34dnRWdXsvIvqw/edit#gid=763219425!"",""A2:K500""),8,0)"),"#N/A")</f>
        <v>#N/A</v>
      </c>
      <c r="J389" s="27" t="str">
        <f ca="1">IFERROR(__xludf.DUMMYFUNCTION("VLOOKUP(A389, IMPORTRANGE(""https://docs.google.com/spreadsheets/d/1Fa25-N6f79vxX2vKdAVxmi7Dwy5hf34dnRWdXsvIvqw/edit#gid=763219425!"",""A2:K500""),9,0)"),"#N/A")</f>
        <v>#N/A</v>
      </c>
      <c r="K389" s="27" t="str">
        <f ca="1">IFERROR(__xludf.DUMMYFUNCTION("VLOOKUP(A389, IMPORTRANGE(""https://docs.google.com/spreadsheets/d/1Fa25-N6f79vxX2vKdAVxmi7Dwy5hf34dnRWdXsvIvqw/edit#gid=763219425!"",""A2:K500""),10,0)"),"#N/A")</f>
        <v>#N/A</v>
      </c>
      <c r="L389" s="28" t="e">
        <f t="shared" ca="1" si="4"/>
        <v>#VALUE!</v>
      </c>
      <c r="M389" s="30" t="e">
        <f t="shared" ca="1" si="5"/>
        <v>#VALUE!</v>
      </c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4.25" x14ac:dyDescent="0.2">
      <c r="A390" s="25">
        <f t="shared" si="3"/>
        <v>389</v>
      </c>
      <c r="B390" s="26" t="str">
        <f ca="1">IFERROR(__xludf.DUMMYFUNCTION("VLOOKUP(A390, IMPORTRANGE(""https://docs.google.com/spreadsheets/d/1Fa25-N6f79vxX2vKdAVxmi7Dwy5hf34dnRWdXsvIvqw/edit#gid=763219425!"",""A2:K500""),3,0)"),"#N/A")</f>
        <v>#N/A</v>
      </c>
      <c r="C390" s="12" t="str">
        <f ca="1">IFERROR(__xludf.DUMMYFUNCTION("index(SPLIT(B390, "" ""), 0, 3)"),"#N/A")</f>
        <v>#N/A</v>
      </c>
      <c r="D390" s="13" t="e">
        <f ca="1">VLOOKUP(C390,Names!$C$2:$D$54,2,FALSE)</f>
        <v>#N/A</v>
      </c>
      <c r="E390" s="5" t="str">
        <f ca="1">IFERROR(__xludf.DUMMYFUNCTION("VLOOKUP(A390, IMPORTRANGE(""https://docs.google.com/spreadsheets/d/1Fa25-N6f79vxX2vKdAVxmi7Dwy5hf34dnRWdXsvIvqw/edit#gid=763219425!"",""A2:K500""),4,0)"),"#N/A")</f>
        <v>#N/A</v>
      </c>
      <c r="F390" s="5" t="str">
        <f ca="1">IFERROR(__xludf.DUMMYFUNCTION("VLOOKUP(A390, IMPORTRANGE(""https://docs.google.com/spreadsheets/d/1Fa25-N6f79vxX2vKdAVxmi7Dwy5hf34dnRWdXsvIvqw/edit#gid=763219425!"",""A2:K500""),5,0)"),"#N/A")</f>
        <v>#N/A</v>
      </c>
      <c r="G390" s="5" t="str">
        <f ca="1">IFERROR(__xludf.DUMMYFUNCTION("VLOOKUP(A390, IMPORTRANGE(""https://docs.google.com/spreadsheets/d/1Fa25-N6f79vxX2vKdAVxmi7Dwy5hf34dnRWdXsvIvqw/edit#gid=763219425!"",""A2:K500""),6,0)"),"#N/A")</f>
        <v>#N/A</v>
      </c>
      <c r="H390" s="27" t="str">
        <f ca="1">IFERROR(__xludf.DUMMYFUNCTION("VLOOKUP(A390, IMPORTRANGE(""https://docs.google.com/spreadsheets/d/1Fa25-N6f79vxX2vKdAVxmi7Dwy5hf34dnRWdXsvIvqw/edit#gid=763219425!"",""A2:K500""),7,0)"),"#N/A")</f>
        <v>#N/A</v>
      </c>
      <c r="I390" s="27" t="str">
        <f ca="1">IFERROR(__xludf.DUMMYFUNCTION("VLOOKUP(A390, IMPORTRANGE(""https://docs.google.com/spreadsheets/d/1Fa25-N6f79vxX2vKdAVxmi7Dwy5hf34dnRWdXsvIvqw/edit#gid=763219425!"",""A2:K500""),8,0)"),"#N/A")</f>
        <v>#N/A</v>
      </c>
      <c r="J390" s="27" t="str">
        <f ca="1">IFERROR(__xludf.DUMMYFUNCTION("VLOOKUP(A390, IMPORTRANGE(""https://docs.google.com/spreadsheets/d/1Fa25-N6f79vxX2vKdAVxmi7Dwy5hf34dnRWdXsvIvqw/edit#gid=763219425!"",""A2:K500""),9,0)"),"#N/A")</f>
        <v>#N/A</v>
      </c>
      <c r="K390" s="27" t="str">
        <f ca="1">IFERROR(__xludf.DUMMYFUNCTION("VLOOKUP(A390, IMPORTRANGE(""https://docs.google.com/spreadsheets/d/1Fa25-N6f79vxX2vKdAVxmi7Dwy5hf34dnRWdXsvIvqw/edit#gid=763219425!"",""A2:K500""),10,0)"),"#N/A")</f>
        <v>#N/A</v>
      </c>
      <c r="L390" s="28" t="e">
        <f t="shared" ca="1" si="4"/>
        <v>#VALUE!</v>
      </c>
      <c r="M390" s="30" t="e">
        <f t="shared" ca="1" si="5"/>
        <v>#VALUE!</v>
      </c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4.25" x14ac:dyDescent="0.2">
      <c r="A391" s="25">
        <f t="shared" si="3"/>
        <v>390</v>
      </c>
      <c r="B391" s="26" t="str">
        <f ca="1">IFERROR(__xludf.DUMMYFUNCTION("VLOOKUP(A391, IMPORTRANGE(""https://docs.google.com/spreadsheets/d/1Fa25-N6f79vxX2vKdAVxmi7Dwy5hf34dnRWdXsvIvqw/edit#gid=763219425!"",""A2:K500""),3,0)"),"#N/A")</f>
        <v>#N/A</v>
      </c>
      <c r="C391" s="12" t="str">
        <f ca="1">IFERROR(__xludf.DUMMYFUNCTION("index(SPLIT(B391, "" ""), 0, 3)"),"#N/A")</f>
        <v>#N/A</v>
      </c>
      <c r="D391" s="13" t="e">
        <f ca="1">VLOOKUP(C391,Names!$C$2:$D$54,2,FALSE)</f>
        <v>#N/A</v>
      </c>
      <c r="E391" s="5" t="str">
        <f ca="1">IFERROR(__xludf.DUMMYFUNCTION("VLOOKUP(A391, IMPORTRANGE(""https://docs.google.com/spreadsheets/d/1Fa25-N6f79vxX2vKdAVxmi7Dwy5hf34dnRWdXsvIvqw/edit#gid=763219425!"",""A2:K500""),4,0)"),"#N/A")</f>
        <v>#N/A</v>
      </c>
      <c r="F391" s="5" t="str">
        <f ca="1">IFERROR(__xludf.DUMMYFUNCTION("VLOOKUP(A391, IMPORTRANGE(""https://docs.google.com/spreadsheets/d/1Fa25-N6f79vxX2vKdAVxmi7Dwy5hf34dnRWdXsvIvqw/edit#gid=763219425!"",""A2:K500""),5,0)"),"#N/A")</f>
        <v>#N/A</v>
      </c>
      <c r="G391" s="5" t="str">
        <f ca="1">IFERROR(__xludf.DUMMYFUNCTION("VLOOKUP(A391, IMPORTRANGE(""https://docs.google.com/spreadsheets/d/1Fa25-N6f79vxX2vKdAVxmi7Dwy5hf34dnRWdXsvIvqw/edit#gid=763219425!"",""A2:K500""),6,0)"),"#N/A")</f>
        <v>#N/A</v>
      </c>
      <c r="H391" s="27" t="str">
        <f ca="1">IFERROR(__xludf.DUMMYFUNCTION("VLOOKUP(A391, IMPORTRANGE(""https://docs.google.com/spreadsheets/d/1Fa25-N6f79vxX2vKdAVxmi7Dwy5hf34dnRWdXsvIvqw/edit#gid=763219425!"",""A2:K500""),7,0)"),"#N/A")</f>
        <v>#N/A</v>
      </c>
      <c r="I391" s="27" t="str">
        <f ca="1">IFERROR(__xludf.DUMMYFUNCTION("VLOOKUP(A391, IMPORTRANGE(""https://docs.google.com/spreadsheets/d/1Fa25-N6f79vxX2vKdAVxmi7Dwy5hf34dnRWdXsvIvqw/edit#gid=763219425!"",""A2:K500""),8,0)"),"#N/A")</f>
        <v>#N/A</v>
      </c>
      <c r="J391" s="27" t="str">
        <f ca="1">IFERROR(__xludf.DUMMYFUNCTION("VLOOKUP(A391, IMPORTRANGE(""https://docs.google.com/spreadsheets/d/1Fa25-N6f79vxX2vKdAVxmi7Dwy5hf34dnRWdXsvIvqw/edit#gid=763219425!"",""A2:K500""),9,0)"),"#N/A")</f>
        <v>#N/A</v>
      </c>
      <c r="K391" s="27" t="str">
        <f ca="1">IFERROR(__xludf.DUMMYFUNCTION("VLOOKUP(A391, IMPORTRANGE(""https://docs.google.com/spreadsheets/d/1Fa25-N6f79vxX2vKdAVxmi7Dwy5hf34dnRWdXsvIvqw/edit#gid=763219425!"",""A2:K500""),10,0)"),"#N/A")</f>
        <v>#N/A</v>
      </c>
      <c r="L391" s="28" t="e">
        <f t="shared" ca="1" si="4"/>
        <v>#VALUE!</v>
      </c>
      <c r="M391" s="30" t="e">
        <f t="shared" ca="1" si="5"/>
        <v>#VALUE!</v>
      </c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4.25" x14ac:dyDescent="0.2">
      <c r="A392" s="25">
        <f t="shared" si="3"/>
        <v>391</v>
      </c>
      <c r="B392" s="26" t="str">
        <f ca="1">IFERROR(__xludf.DUMMYFUNCTION("VLOOKUP(A392, IMPORTRANGE(""https://docs.google.com/spreadsheets/d/1Fa25-N6f79vxX2vKdAVxmi7Dwy5hf34dnRWdXsvIvqw/edit#gid=763219425!"",""A2:K500""),3,0)"),"#N/A")</f>
        <v>#N/A</v>
      </c>
      <c r="C392" s="12" t="str">
        <f ca="1">IFERROR(__xludf.DUMMYFUNCTION("index(SPLIT(B392, "" ""), 0, 3)"),"#N/A")</f>
        <v>#N/A</v>
      </c>
      <c r="D392" s="13" t="e">
        <f ca="1">VLOOKUP(C392,Names!$C$2:$D$54,2,FALSE)</f>
        <v>#N/A</v>
      </c>
      <c r="E392" s="5" t="str">
        <f ca="1">IFERROR(__xludf.DUMMYFUNCTION("VLOOKUP(A392, IMPORTRANGE(""https://docs.google.com/spreadsheets/d/1Fa25-N6f79vxX2vKdAVxmi7Dwy5hf34dnRWdXsvIvqw/edit#gid=763219425!"",""A2:K500""),4,0)"),"#N/A")</f>
        <v>#N/A</v>
      </c>
      <c r="F392" s="5" t="str">
        <f ca="1">IFERROR(__xludf.DUMMYFUNCTION("VLOOKUP(A392, IMPORTRANGE(""https://docs.google.com/spreadsheets/d/1Fa25-N6f79vxX2vKdAVxmi7Dwy5hf34dnRWdXsvIvqw/edit#gid=763219425!"",""A2:K500""),5,0)"),"#N/A")</f>
        <v>#N/A</v>
      </c>
      <c r="G392" s="5" t="str">
        <f ca="1">IFERROR(__xludf.DUMMYFUNCTION("VLOOKUP(A392, IMPORTRANGE(""https://docs.google.com/spreadsheets/d/1Fa25-N6f79vxX2vKdAVxmi7Dwy5hf34dnRWdXsvIvqw/edit#gid=763219425!"",""A2:K500""),6,0)"),"#N/A")</f>
        <v>#N/A</v>
      </c>
      <c r="H392" s="27" t="str">
        <f ca="1">IFERROR(__xludf.DUMMYFUNCTION("VLOOKUP(A392, IMPORTRANGE(""https://docs.google.com/spreadsheets/d/1Fa25-N6f79vxX2vKdAVxmi7Dwy5hf34dnRWdXsvIvqw/edit#gid=763219425!"",""A2:K500""),7,0)"),"#N/A")</f>
        <v>#N/A</v>
      </c>
      <c r="I392" s="27" t="str">
        <f ca="1">IFERROR(__xludf.DUMMYFUNCTION("VLOOKUP(A392, IMPORTRANGE(""https://docs.google.com/spreadsheets/d/1Fa25-N6f79vxX2vKdAVxmi7Dwy5hf34dnRWdXsvIvqw/edit#gid=763219425!"",""A2:K500""),8,0)"),"#N/A")</f>
        <v>#N/A</v>
      </c>
      <c r="J392" s="27" t="str">
        <f ca="1">IFERROR(__xludf.DUMMYFUNCTION("VLOOKUP(A392, IMPORTRANGE(""https://docs.google.com/spreadsheets/d/1Fa25-N6f79vxX2vKdAVxmi7Dwy5hf34dnRWdXsvIvqw/edit#gid=763219425!"",""A2:K500""),9,0)"),"#N/A")</f>
        <v>#N/A</v>
      </c>
      <c r="K392" s="27" t="str">
        <f ca="1">IFERROR(__xludf.DUMMYFUNCTION("VLOOKUP(A392, IMPORTRANGE(""https://docs.google.com/spreadsheets/d/1Fa25-N6f79vxX2vKdAVxmi7Dwy5hf34dnRWdXsvIvqw/edit#gid=763219425!"",""A2:K500""),10,0)"),"#N/A")</f>
        <v>#N/A</v>
      </c>
      <c r="L392" s="28" t="e">
        <f t="shared" ca="1" si="4"/>
        <v>#VALUE!</v>
      </c>
      <c r="M392" s="30" t="e">
        <f t="shared" ca="1" si="5"/>
        <v>#VALUE!</v>
      </c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4.25" x14ac:dyDescent="0.2">
      <c r="A393" s="25">
        <f t="shared" si="3"/>
        <v>392</v>
      </c>
      <c r="B393" s="26" t="str">
        <f ca="1">IFERROR(__xludf.DUMMYFUNCTION("VLOOKUP(A393, IMPORTRANGE(""https://docs.google.com/spreadsheets/d/1Fa25-N6f79vxX2vKdAVxmi7Dwy5hf34dnRWdXsvIvqw/edit#gid=763219425!"",""A2:K500""),3,0)"),"#N/A")</f>
        <v>#N/A</v>
      </c>
      <c r="C393" s="12" t="str">
        <f ca="1">IFERROR(__xludf.DUMMYFUNCTION("index(SPLIT(B393, "" ""), 0, 3)"),"#N/A")</f>
        <v>#N/A</v>
      </c>
      <c r="D393" s="13" t="e">
        <f ca="1">VLOOKUP(C393,Names!$C$2:$D$54,2,FALSE)</f>
        <v>#N/A</v>
      </c>
      <c r="E393" s="5" t="str">
        <f ca="1">IFERROR(__xludf.DUMMYFUNCTION("VLOOKUP(A393, IMPORTRANGE(""https://docs.google.com/spreadsheets/d/1Fa25-N6f79vxX2vKdAVxmi7Dwy5hf34dnRWdXsvIvqw/edit#gid=763219425!"",""A2:K500""),4,0)"),"#N/A")</f>
        <v>#N/A</v>
      </c>
      <c r="F393" s="5" t="str">
        <f ca="1">IFERROR(__xludf.DUMMYFUNCTION("VLOOKUP(A393, IMPORTRANGE(""https://docs.google.com/spreadsheets/d/1Fa25-N6f79vxX2vKdAVxmi7Dwy5hf34dnRWdXsvIvqw/edit#gid=763219425!"",""A2:K500""),5,0)"),"#N/A")</f>
        <v>#N/A</v>
      </c>
      <c r="G393" s="5" t="str">
        <f ca="1">IFERROR(__xludf.DUMMYFUNCTION("VLOOKUP(A393, IMPORTRANGE(""https://docs.google.com/spreadsheets/d/1Fa25-N6f79vxX2vKdAVxmi7Dwy5hf34dnRWdXsvIvqw/edit#gid=763219425!"",""A2:K500""),6,0)"),"#N/A")</f>
        <v>#N/A</v>
      </c>
      <c r="H393" s="27" t="str">
        <f ca="1">IFERROR(__xludf.DUMMYFUNCTION("VLOOKUP(A393, IMPORTRANGE(""https://docs.google.com/spreadsheets/d/1Fa25-N6f79vxX2vKdAVxmi7Dwy5hf34dnRWdXsvIvqw/edit#gid=763219425!"",""A2:K500""),7,0)"),"#N/A")</f>
        <v>#N/A</v>
      </c>
      <c r="I393" s="27" t="str">
        <f ca="1">IFERROR(__xludf.DUMMYFUNCTION("VLOOKUP(A393, IMPORTRANGE(""https://docs.google.com/spreadsheets/d/1Fa25-N6f79vxX2vKdAVxmi7Dwy5hf34dnRWdXsvIvqw/edit#gid=763219425!"",""A2:K500""),8,0)"),"#N/A")</f>
        <v>#N/A</v>
      </c>
      <c r="J393" s="27" t="str">
        <f ca="1">IFERROR(__xludf.DUMMYFUNCTION("VLOOKUP(A393, IMPORTRANGE(""https://docs.google.com/spreadsheets/d/1Fa25-N6f79vxX2vKdAVxmi7Dwy5hf34dnRWdXsvIvqw/edit#gid=763219425!"",""A2:K500""),9,0)"),"#N/A")</f>
        <v>#N/A</v>
      </c>
      <c r="K393" s="27" t="str">
        <f ca="1">IFERROR(__xludf.DUMMYFUNCTION("VLOOKUP(A393, IMPORTRANGE(""https://docs.google.com/spreadsheets/d/1Fa25-N6f79vxX2vKdAVxmi7Dwy5hf34dnRWdXsvIvqw/edit#gid=763219425!"",""A2:K500""),10,0)"),"#N/A")</f>
        <v>#N/A</v>
      </c>
      <c r="L393" s="28" t="e">
        <f t="shared" ca="1" si="4"/>
        <v>#VALUE!</v>
      </c>
      <c r="M393" s="30" t="e">
        <f t="shared" ca="1" si="5"/>
        <v>#VALUE!</v>
      </c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4.25" x14ac:dyDescent="0.2">
      <c r="A394" s="25">
        <f t="shared" si="3"/>
        <v>393</v>
      </c>
      <c r="B394" s="26" t="str">
        <f ca="1">IFERROR(__xludf.DUMMYFUNCTION("VLOOKUP(A394, IMPORTRANGE(""https://docs.google.com/spreadsheets/d/1Fa25-N6f79vxX2vKdAVxmi7Dwy5hf34dnRWdXsvIvqw/edit#gid=763219425!"",""A2:K500""),3,0)"),"#N/A")</f>
        <v>#N/A</v>
      </c>
      <c r="C394" s="12" t="str">
        <f ca="1">IFERROR(__xludf.DUMMYFUNCTION("index(SPLIT(B394, "" ""), 0, 3)"),"#N/A")</f>
        <v>#N/A</v>
      </c>
      <c r="D394" s="13" t="e">
        <f ca="1">VLOOKUP(C394,Names!$C$2:$D$54,2,FALSE)</f>
        <v>#N/A</v>
      </c>
      <c r="E394" s="5" t="str">
        <f ca="1">IFERROR(__xludf.DUMMYFUNCTION("VLOOKUP(A394, IMPORTRANGE(""https://docs.google.com/spreadsheets/d/1Fa25-N6f79vxX2vKdAVxmi7Dwy5hf34dnRWdXsvIvqw/edit#gid=763219425!"",""A2:K500""),4,0)"),"#N/A")</f>
        <v>#N/A</v>
      </c>
      <c r="F394" s="5" t="str">
        <f ca="1">IFERROR(__xludf.DUMMYFUNCTION("VLOOKUP(A394, IMPORTRANGE(""https://docs.google.com/spreadsheets/d/1Fa25-N6f79vxX2vKdAVxmi7Dwy5hf34dnRWdXsvIvqw/edit#gid=763219425!"",""A2:K500""),5,0)"),"#N/A")</f>
        <v>#N/A</v>
      </c>
      <c r="G394" s="5" t="str">
        <f ca="1">IFERROR(__xludf.DUMMYFUNCTION("VLOOKUP(A394, IMPORTRANGE(""https://docs.google.com/spreadsheets/d/1Fa25-N6f79vxX2vKdAVxmi7Dwy5hf34dnRWdXsvIvqw/edit#gid=763219425!"",""A2:K500""),6,0)"),"#N/A")</f>
        <v>#N/A</v>
      </c>
      <c r="H394" s="27" t="str">
        <f ca="1">IFERROR(__xludf.DUMMYFUNCTION("VLOOKUP(A394, IMPORTRANGE(""https://docs.google.com/spreadsheets/d/1Fa25-N6f79vxX2vKdAVxmi7Dwy5hf34dnRWdXsvIvqw/edit#gid=763219425!"",""A2:K500""),7,0)"),"#N/A")</f>
        <v>#N/A</v>
      </c>
      <c r="I394" s="27" t="str">
        <f ca="1">IFERROR(__xludf.DUMMYFUNCTION("VLOOKUP(A394, IMPORTRANGE(""https://docs.google.com/spreadsheets/d/1Fa25-N6f79vxX2vKdAVxmi7Dwy5hf34dnRWdXsvIvqw/edit#gid=763219425!"",""A2:K500""),8,0)"),"#N/A")</f>
        <v>#N/A</v>
      </c>
      <c r="J394" s="27" t="str">
        <f ca="1">IFERROR(__xludf.DUMMYFUNCTION("VLOOKUP(A394, IMPORTRANGE(""https://docs.google.com/spreadsheets/d/1Fa25-N6f79vxX2vKdAVxmi7Dwy5hf34dnRWdXsvIvqw/edit#gid=763219425!"",""A2:K500""),9,0)"),"#N/A")</f>
        <v>#N/A</v>
      </c>
      <c r="K394" s="27" t="str">
        <f ca="1">IFERROR(__xludf.DUMMYFUNCTION("VLOOKUP(A394, IMPORTRANGE(""https://docs.google.com/spreadsheets/d/1Fa25-N6f79vxX2vKdAVxmi7Dwy5hf34dnRWdXsvIvqw/edit#gid=763219425!"",""A2:K500""),10,0)"),"#N/A")</f>
        <v>#N/A</v>
      </c>
      <c r="L394" s="28" t="e">
        <f t="shared" ca="1" si="4"/>
        <v>#VALUE!</v>
      </c>
      <c r="M394" s="30" t="e">
        <f t="shared" ca="1" si="5"/>
        <v>#VALUE!</v>
      </c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4.25" x14ac:dyDescent="0.2">
      <c r="A395" s="25">
        <f t="shared" si="3"/>
        <v>394</v>
      </c>
      <c r="B395" s="26" t="str">
        <f ca="1">IFERROR(__xludf.DUMMYFUNCTION("VLOOKUP(A395, IMPORTRANGE(""https://docs.google.com/spreadsheets/d/1Fa25-N6f79vxX2vKdAVxmi7Dwy5hf34dnRWdXsvIvqw/edit#gid=763219425!"",""A2:K500""),3,0)"),"#N/A")</f>
        <v>#N/A</v>
      </c>
      <c r="C395" s="12" t="str">
        <f ca="1">IFERROR(__xludf.DUMMYFUNCTION("index(SPLIT(B395, "" ""), 0, 3)"),"#N/A")</f>
        <v>#N/A</v>
      </c>
      <c r="D395" s="13" t="e">
        <f ca="1">VLOOKUP(C395,Names!$C$2:$D$54,2,FALSE)</f>
        <v>#N/A</v>
      </c>
      <c r="E395" s="5" t="str">
        <f ca="1">IFERROR(__xludf.DUMMYFUNCTION("VLOOKUP(A395, IMPORTRANGE(""https://docs.google.com/spreadsheets/d/1Fa25-N6f79vxX2vKdAVxmi7Dwy5hf34dnRWdXsvIvqw/edit#gid=763219425!"",""A2:K500""),4,0)"),"#N/A")</f>
        <v>#N/A</v>
      </c>
      <c r="F395" s="5" t="str">
        <f ca="1">IFERROR(__xludf.DUMMYFUNCTION("VLOOKUP(A395, IMPORTRANGE(""https://docs.google.com/spreadsheets/d/1Fa25-N6f79vxX2vKdAVxmi7Dwy5hf34dnRWdXsvIvqw/edit#gid=763219425!"",""A2:K500""),5,0)"),"#N/A")</f>
        <v>#N/A</v>
      </c>
      <c r="G395" s="5" t="str">
        <f ca="1">IFERROR(__xludf.DUMMYFUNCTION("VLOOKUP(A395, IMPORTRANGE(""https://docs.google.com/spreadsheets/d/1Fa25-N6f79vxX2vKdAVxmi7Dwy5hf34dnRWdXsvIvqw/edit#gid=763219425!"",""A2:K500""),6,0)"),"#N/A")</f>
        <v>#N/A</v>
      </c>
      <c r="H395" s="27" t="str">
        <f ca="1">IFERROR(__xludf.DUMMYFUNCTION("VLOOKUP(A395, IMPORTRANGE(""https://docs.google.com/spreadsheets/d/1Fa25-N6f79vxX2vKdAVxmi7Dwy5hf34dnRWdXsvIvqw/edit#gid=763219425!"",""A2:K500""),7,0)"),"#N/A")</f>
        <v>#N/A</v>
      </c>
      <c r="I395" s="27" t="str">
        <f ca="1">IFERROR(__xludf.DUMMYFUNCTION("VLOOKUP(A395, IMPORTRANGE(""https://docs.google.com/spreadsheets/d/1Fa25-N6f79vxX2vKdAVxmi7Dwy5hf34dnRWdXsvIvqw/edit#gid=763219425!"",""A2:K500""),8,0)"),"#N/A")</f>
        <v>#N/A</v>
      </c>
      <c r="J395" s="27" t="str">
        <f ca="1">IFERROR(__xludf.DUMMYFUNCTION("VLOOKUP(A395, IMPORTRANGE(""https://docs.google.com/spreadsheets/d/1Fa25-N6f79vxX2vKdAVxmi7Dwy5hf34dnRWdXsvIvqw/edit#gid=763219425!"",""A2:K500""),9,0)"),"#N/A")</f>
        <v>#N/A</v>
      </c>
      <c r="K395" s="27" t="str">
        <f ca="1">IFERROR(__xludf.DUMMYFUNCTION("VLOOKUP(A395, IMPORTRANGE(""https://docs.google.com/spreadsheets/d/1Fa25-N6f79vxX2vKdAVxmi7Dwy5hf34dnRWdXsvIvqw/edit#gid=763219425!"",""A2:K500""),10,0)"),"#N/A")</f>
        <v>#N/A</v>
      </c>
      <c r="L395" s="28" t="e">
        <f t="shared" ca="1" si="4"/>
        <v>#VALUE!</v>
      </c>
      <c r="M395" s="30" t="e">
        <f t="shared" ca="1" si="5"/>
        <v>#VALUE!</v>
      </c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4.25" x14ac:dyDescent="0.2">
      <c r="A396" s="25">
        <f t="shared" si="3"/>
        <v>395</v>
      </c>
      <c r="B396" s="26" t="str">
        <f ca="1">IFERROR(__xludf.DUMMYFUNCTION("VLOOKUP(A396, IMPORTRANGE(""https://docs.google.com/spreadsheets/d/1Fa25-N6f79vxX2vKdAVxmi7Dwy5hf34dnRWdXsvIvqw/edit#gid=763219425!"",""A2:K500""),3,0)"),"#N/A")</f>
        <v>#N/A</v>
      </c>
      <c r="C396" s="12" t="str">
        <f ca="1">IFERROR(__xludf.DUMMYFUNCTION("index(SPLIT(B396, "" ""), 0, 3)"),"#N/A")</f>
        <v>#N/A</v>
      </c>
      <c r="D396" s="13" t="e">
        <f ca="1">VLOOKUP(C396,Names!$C$2:$D$54,2,FALSE)</f>
        <v>#N/A</v>
      </c>
      <c r="E396" s="5" t="str">
        <f ca="1">IFERROR(__xludf.DUMMYFUNCTION("VLOOKUP(A396, IMPORTRANGE(""https://docs.google.com/spreadsheets/d/1Fa25-N6f79vxX2vKdAVxmi7Dwy5hf34dnRWdXsvIvqw/edit#gid=763219425!"",""A2:K500""),4,0)"),"#N/A")</f>
        <v>#N/A</v>
      </c>
      <c r="F396" s="5" t="str">
        <f ca="1">IFERROR(__xludf.DUMMYFUNCTION("VLOOKUP(A396, IMPORTRANGE(""https://docs.google.com/spreadsheets/d/1Fa25-N6f79vxX2vKdAVxmi7Dwy5hf34dnRWdXsvIvqw/edit#gid=763219425!"",""A2:K500""),5,0)"),"#N/A")</f>
        <v>#N/A</v>
      </c>
      <c r="G396" s="5" t="str">
        <f ca="1">IFERROR(__xludf.DUMMYFUNCTION("VLOOKUP(A396, IMPORTRANGE(""https://docs.google.com/spreadsheets/d/1Fa25-N6f79vxX2vKdAVxmi7Dwy5hf34dnRWdXsvIvqw/edit#gid=763219425!"",""A2:K500""),6,0)"),"#N/A")</f>
        <v>#N/A</v>
      </c>
      <c r="H396" s="27" t="str">
        <f ca="1">IFERROR(__xludf.DUMMYFUNCTION("VLOOKUP(A396, IMPORTRANGE(""https://docs.google.com/spreadsheets/d/1Fa25-N6f79vxX2vKdAVxmi7Dwy5hf34dnRWdXsvIvqw/edit#gid=763219425!"",""A2:K500""),7,0)"),"#N/A")</f>
        <v>#N/A</v>
      </c>
      <c r="I396" s="27" t="str">
        <f ca="1">IFERROR(__xludf.DUMMYFUNCTION("VLOOKUP(A396, IMPORTRANGE(""https://docs.google.com/spreadsheets/d/1Fa25-N6f79vxX2vKdAVxmi7Dwy5hf34dnRWdXsvIvqw/edit#gid=763219425!"",""A2:K500""),8,0)"),"#N/A")</f>
        <v>#N/A</v>
      </c>
      <c r="J396" s="27" t="str">
        <f ca="1">IFERROR(__xludf.DUMMYFUNCTION("VLOOKUP(A396, IMPORTRANGE(""https://docs.google.com/spreadsheets/d/1Fa25-N6f79vxX2vKdAVxmi7Dwy5hf34dnRWdXsvIvqw/edit#gid=763219425!"",""A2:K500""),9,0)"),"#N/A")</f>
        <v>#N/A</v>
      </c>
      <c r="K396" s="27" t="str">
        <f ca="1">IFERROR(__xludf.DUMMYFUNCTION("VLOOKUP(A396, IMPORTRANGE(""https://docs.google.com/spreadsheets/d/1Fa25-N6f79vxX2vKdAVxmi7Dwy5hf34dnRWdXsvIvqw/edit#gid=763219425!"",""A2:K500""),10,0)"),"#N/A")</f>
        <v>#N/A</v>
      </c>
      <c r="L396" s="28" t="e">
        <f t="shared" ca="1" si="4"/>
        <v>#VALUE!</v>
      </c>
      <c r="M396" s="30" t="e">
        <f t="shared" ca="1" si="5"/>
        <v>#VALUE!</v>
      </c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4.25" x14ac:dyDescent="0.2">
      <c r="A397" s="25">
        <f t="shared" si="3"/>
        <v>396</v>
      </c>
      <c r="B397" s="26" t="str">
        <f ca="1">IFERROR(__xludf.DUMMYFUNCTION("VLOOKUP(A397, IMPORTRANGE(""https://docs.google.com/spreadsheets/d/1Fa25-N6f79vxX2vKdAVxmi7Dwy5hf34dnRWdXsvIvqw/edit#gid=763219425!"",""A2:K500""),3,0)"),"#N/A")</f>
        <v>#N/A</v>
      </c>
      <c r="C397" s="12" t="str">
        <f ca="1">IFERROR(__xludf.DUMMYFUNCTION("index(SPLIT(B397, "" ""), 0, 3)"),"#N/A")</f>
        <v>#N/A</v>
      </c>
      <c r="D397" s="13" t="e">
        <f ca="1">VLOOKUP(C397,Names!$C$2:$D$54,2,FALSE)</f>
        <v>#N/A</v>
      </c>
      <c r="E397" s="5" t="str">
        <f ca="1">IFERROR(__xludf.DUMMYFUNCTION("VLOOKUP(A397, IMPORTRANGE(""https://docs.google.com/spreadsheets/d/1Fa25-N6f79vxX2vKdAVxmi7Dwy5hf34dnRWdXsvIvqw/edit#gid=763219425!"",""A2:K500""),4,0)"),"#N/A")</f>
        <v>#N/A</v>
      </c>
      <c r="F397" s="5" t="str">
        <f ca="1">IFERROR(__xludf.DUMMYFUNCTION("VLOOKUP(A397, IMPORTRANGE(""https://docs.google.com/spreadsheets/d/1Fa25-N6f79vxX2vKdAVxmi7Dwy5hf34dnRWdXsvIvqw/edit#gid=763219425!"",""A2:K500""),5,0)"),"#N/A")</f>
        <v>#N/A</v>
      </c>
      <c r="G397" s="5" t="str">
        <f ca="1">IFERROR(__xludf.DUMMYFUNCTION("VLOOKUP(A397, IMPORTRANGE(""https://docs.google.com/spreadsheets/d/1Fa25-N6f79vxX2vKdAVxmi7Dwy5hf34dnRWdXsvIvqw/edit#gid=763219425!"",""A2:K500""),6,0)"),"#N/A")</f>
        <v>#N/A</v>
      </c>
      <c r="H397" s="27" t="str">
        <f ca="1">IFERROR(__xludf.DUMMYFUNCTION("VLOOKUP(A397, IMPORTRANGE(""https://docs.google.com/spreadsheets/d/1Fa25-N6f79vxX2vKdAVxmi7Dwy5hf34dnRWdXsvIvqw/edit#gid=763219425!"",""A2:K500""),7,0)"),"#N/A")</f>
        <v>#N/A</v>
      </c>
      <c r="I397" s="27" t="str">
        <f ca="1">IFERROR(__xludf.DUMMYFUNCTION("VLOOKUP(A397, IMPORTRANGE(""https://docs.google.com/spreadsheets/d/1Fa25-N6f79vxX2vKdAVxmi7Dwy5hf34dnRWdXsvIvqw/edit#gid=763219425!"",""A2:K500""),8,0)"),"#N/A")</f>
        <v>#N/A</v>
      </c>
      <c r="J397" s="27" t="str">
        <f ca="1">IFERROR(__xludf.DUMMYFUNCTION("VLOOKUP(A397, IMPORTRANGE(""https://docs.google.com/spreadsheets/d/1Fa25-N6f79vxX2vKdAVxmi7Dwy5hf34dnRWdXsvIvqw/edit#gid=763219425!"",""A2:K500""),9,0)"),"#N/A")</f>
        <v>#N/A</v>
      </c>
      <c r="K397" s="27" t="str">
        <f ca="1">IFERROR(__xludf.DUMMYFUNCTION("VLOOKUP(A397, IMPORTRANGE(""https://docs.google.com/spreadsheets/d/1Fa25-N6f79vxX2vKdAVxmi7Dwy5hf34dnRWdXsvIvqw/edit#gid=763219425!"",""A2:K500""),10,0)"),"#N/A")</f>
        <v>#N/A</v>
      </c>
      <c r="L397" s="28" t="e">
        <f t="shared" ca="1" si="4"/>
        <v>#VALUE!</v>
      </c>
      <c r="M397" s="30" t="e">
        <f t="shared" ca="1" si="5"/>
        <v>#VALUE!</v>
      </c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4.25" x14ac:dyDescent="0.2">
      <c r="A398" s="25">
        <f t="shared" si="3"/>
        <v>397</v>
      </c>
      <c r="B398" s="26" t="str">
        <f ca="1">IFERROR(__xludf.DUMMYFUNCTION("VLOOKUP(A398, IMPORTRANGE(""https://docs.google.com/spreadsheets/d/1Fa25-N6f79vxX2vKdAVxmi7Dwy5hf34dnRWdXsvIvqw/edit#gid=763219425!"",""A2:K500""),3,0)"),"#N/A")</f>
        <v>#N/A</v>
      </c>
      <c r="C398" s="12" t="str">
        <f ca="1">IFERROR(__xludf.DUMMYFUNCTION("index(SPLIT(B398, "" ""), 0, 3)"),"#N/A")</f>
        <v>#N/A</v>
      </c>
      <c r="D398" s="13" t="e">
        <f ca="1">VLOOKUP(C398,Names!$C$2:$D$54,2,FALSE)</f>
        <v>#N/A</v>
      </c>
      <c r="E398" s="5" t="str">
        <f ca="1">IFERROR(__xludf.DUMMYFUNCTION("VLOOKUP(A398, IMPORTRANGE(""https://docs.google.com/spreadsheets/d/1Fa25-N6f79vxX2vKdAVxmi7Dwy5hf34dnRWdXsvIvqw/edit#gid=763219425!"",""A2:K500""),4,0)"),"#N/A")</f>
        <v>#N/A</v>
      </c>
      <c r="F398" s="5" t="str">
        <f ca="1">IFERROR(__xludf.DUMMYFUNCTION("VLOOKUP(A398, IMPORTRANGE(""https://docs.google.com/spreadsheets/d/1Fa25-N6f79vxX2vKdAVxmi7Dwy5hf34dnRWdXsvIvqw/edit#gid=763219425!"",""A2:K500""),5,0)"),"#N/A")</f>
        <v>#N/A</v>
      </c>
      <c r="G398" s="5" t="str">
        <f ca="1">IFERROR(__xludf.DUMMYFUNCTION("VLOOKUP(A398, IMPORTRANGE(""https://docs.google.com/spreadsheets/d/1Fa25-N6f79vxX2vKdAVxmi7Dwy5hf34dnRWdXsvIvqw/edit#gid=763219425!"",""A2:K500""),6,0)"),"#N/A")</f>
        <v>#N/A</v>
      </c>
      <c r="H398" s="27" t="str">
        <f ca="1">IFERROR(__xludf.DUMMYFUNCTION("VLOOKUP(A398, IMPORTRANGE(""https://docs.google.com/spreadsheets/d/1Fa25-N6f79vxX2vKdAVxmi7Dwy5hf34dnRWdXsvIvqw/edit#gid=763219425!"",""A2:K500""),7,0)"),"#N/A")</f>
        <v>#N/A</v>
      </c>
      <c r="I398" s="27" t="str">
        <f ca="1">IFERROR(__xludf.DUMMYFUNCTION("VLOOKUP(A398, IMPORTRANGE(""https://docs.google.com/spreadsheets/d/1Fa25-N6f79vxX2vKdAVxmi7Dwy5hf34dnRWdXsvIvqw/edit#gid=763219425!"",""A2:K500""),8,0)"),"#N/A")</f>
        <v>#N/A</v>
      </c>
      <c r="J398" s="27" t="str">
        <f ca="1">IFERROR(__xludf.DUMMYFUNCTION("VLOOKUP(A398, IMPORTRANGE(""https://docs.google.com/spreadsheets/d/1Fa25-N6f79vxX2vKdAVxmi7Dwy5hf34dnRWdXsvIvqw/edit#gid=763219425!"",""A2:K500""),9,0)"),"#N/A")</f>
        <v>#N/A</v>
      </c>
      <c r="K398" s="27" t="str">
        <f ca="1">IFERROR(__xludf.DUMMYFUNCTION("VLOOKUP(A398, IMPORTRANGE(""https://docs.google.com/spreadsheets/d/1Fa25-N6f79vxX2vKdAVxmi7Dwy5hf34dnRWdXsvIvqw/edit#gid=763219425!"",""A2:K500""),10,0)"),"#N/A")</f>
        <v>#N/A</v>
      </c>
      <c r="L398" s="28" t="e">
        <f t="shared" ca="1" si="4"/>
        <v>#VALUE!</v>
      </c>
      <c r="M398" s="30" t="e">
        <f t="shared" ca="1" si="5"/>
        <v>#VALUE!</v>
      </c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4.25" x14ac:dyDescent="0.2">
      <c r="A399" s="25">
        <f t="shared" si="3"/>
        <v>398</v>
      </c>
      <c r="B399" s="26" t="str">
        <f ca="1">IFERROR(__xludf.DUMMYFUNCTION("VLOOKUP(A399, IMPORTRANGE(""https://docs.google.com/spreadsheets/d/1Fa25-N6f79vxX2vKdAVxmi7Dwy5hf34dnRWdXsvIvqw/edit#gid=763219425!"",""A2:K500""),3,0)"),"#N/A")</f>
        <v>#N/A</v>
      </c>
      <c r="C399" s="12" t="str">
        <f ca="1">IFERROR(__xludf.DUMMYFUNCTION("index(SPLIT(B399, "" ""), 0, 3)"),"#N/A")</f>
        <v>#N/A</v>
      </c>
      <c r="D399" s="13" t="e">
        <f ca="1">VLOOKUP(C399,Names!$C$2:$D$54,2,FALSE)</f>
        <v>#N/A</v>
      </c>
      <c r="E399" s="5" t="str">
        <f ca="1">IFERROR(__xludf.DUMMYFUNCTION("VLOOKUP(A399, IMPORTRANGE(""https://docs.google.com/spreadsheets/d/1Fa25-N6f79vxX2vKdAVxmi7Dwy5hf34dnRWdXsvIvqw/edit#gid=763219425!"",""A2:K500""),4,0)"),"#N/A")</f>
        <v>#N/A</v>
      </c>
      <c r="F399" s="5" t="str">
        <f ca="1">IFERROR(__xludf.DUMMYFUNCTION("VLOOKUP(A399, IMPORTRANGE(""https://docs.google.com/spreadsheets/d/1Fa25-N6f79vxX2vKdAVxmi7Dwy5hf34dnRWdXsvIvqw/edit#gid=763219425!"",""A2:K500""),5,0)"),"#N/A")</f>
        <v>#N/A</v>
      </c>
      <c r="G399" s="5" t="str">
        <f ca="1">IFERROR(__xludf.DUMMYFUNCTION("VLOOKUP(A399, IMPORTRANGE(""https://docs.google.com/spreadsheets/d/1Fa25-N6f79vxX2vKdAVxmi7Dwy5hf34dnRWdXsvIvqw/edit#gid=763219425!"",""A2:K500""),6,0)"),"#N/A")</f>
        <v>#N/A</v>
      </c>
      <c r="H399" s="27" t="str">
        <f ca="1">IFERROR(__xludf.DUMMYFUNCTION("VLOOKUP(A399, IMPORTRANGE(""https://docs.google.com/spreadsheets/d/1Fa25-N6f79vxX2vKdAVxmi7Dwy5hf34dnRWdXsvIvqw/edit#gid=763219425!"",""A2:K500""),7,0)"),"#N/A")</f>
        <v>#N/A</v>
      </c>
      <c r="I399" s="27" t="str">
        <f ca="1">IFERROR(__xludf.DUMMYFUNCTION("VLOOKUP(A399, IMPORTRANGE(""https://docs.google.com/spreadsheets/d/1Fa25-N6f79vxX2vKdAVxmi7Dwy5hf34dnRWdXsvIvqw/edit#gid=763219425!"",""A2:K500""),8,0)"),"#N/A")</f>
        <v>#N/A</v>
      </c>
      <c r="J399" s="27" t="str">
        <f ca="1">IFERROR(__xludf.DUMMYFUNCTION("VLOOKUP(A399, IMPORTRANGE(""https://docs.google.com/spreadsheets/d/1Fa25-N6f79vxX2vKdAVxmi7Dwy5hf34dnRWdXsvIvqw/edit#gid=763219425!"",""A2:K500""),9,0)"),"#N/A")</f>
        <v>#N/A</v>
      </c>
      <c r="K399" s="27" t="str">
        <f ca="1">IFERROR(__xludf.DUMMYFUNCTION("VLOOKUP(A399, IMPORTRANGE(""https://docs.google.com/spreadsheets/d/1Fa25-N6f79vxX2vKdAVxmi7Dwy5hf34dnRWdXsvIvqw/edit#gid=763219425!"",""A2:K500""),10,0)"),"#N/A")</f>
        <v>#N/A</v>
      </c>
      <c r="L399" s="28" t="e">
        <f t="shared" ca="1" si="4"/>
        <v>#VALUE!</v>
      </c>
      <c r="M399" s="30" t="e">
        <f t="shared" ca="1" si="5"/>
        <v>#VALUE!</v>
      </c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4.25" x14ac:dyDescent="0.2">
      <c r="A400" s="25">
        <f t="shared" si="3"/>
        <v>399</v>
      </c>
      <c r="B400" s="26" t="str">
        <f ca="1">IFERROR(__xludf.DUMMYFUNCTION("VLOOKUP(A400, IMPORTRANGE(""https://docs.google.com/spreadsheets/d/1Fa25-N6f79vxX2vKdAVxmi7Dwy5hf34dnRWdXsvIvqw/edit#gid=763219425!"",""A2:K500""),3,0)"),"#N/A")</f>
        <v>#N/A</v>
      </c>
      <c r="C400" s="12" t="str">
        <f ca="1">IFERROR(__xludf.DUMMYFUNCTION("index(SPLIT(B400, "" ""), 0, 3)"),"#N/A")</f>
        <v>#N/A</v>
      </c>
      <c r="D400" s="13" t="e">
        <f ca="1">VLOOKUP(C400,Names!$C$2:$D$54,2,FALSE)</f>
        <v>#N/A</v>
      </c>
      <c r="E400" s="5" t="str">
        <f ca="1">IFERROR(__xludf.DUMMYFUNCTION("VLOOKUP(A400, IMPORTRANGE(""https://docs.google.com/spreadsheets/d/1Fa25-N6f79vxX2vKdAVxmi7Dwy5hf34dnRWdXsvIvqw/edit#gid=763219425!"",""A2:K500""),4,0)"),"#N/A")</f>
        <v>#N/A</v>
      </c>
      <c r="F400" s="5" t="str">
        <f ca="1">IFERROR(__xludf.DUMMYFUNCTION("VLOOKUP(A400, IMPORTRANGE(""https://docs.google.com/spreadsheets/d/1Fa25-N6f79vxX2vKdAVxmi7Dwy5hf34dnRWdXsvIvqw/edit#gid=763219425!"",""A2:K500""),5,0)"),"#N/A")</f>
        <v>#N/A</v>
      </c>
      <c r="G400" s="5" t="str">
        <f ca="1">IFERROR(__xludf.DUMMYFUNCTION("VLOOKUP(A400, IMPORTRANGE(""https://docs.google.com/spreadsheets/d/1Fa25-N6f79vxX2vKdAVxmi7Dwy5hf34dnRWdXsvIvqw/edit#gid=763219425!"",""A2:K500""),6,0)"),"#N/A")</f>
        <v>#N/A</v>
      </c>
      <c r="H400" s="27" t="str">
        <f ca="1">IFERROR(__xludf.DUMMYFUNCTION("VLOOKUP(A400, IMPORTRANGE(""https://docs.google.com/spreadsheets/d/1Fa25-N6f79vxX2vKdAVxmi7Dwy5hf34dnRWdXsvIvqw/edit#gid=763219425!"",""A2:K500""),7,0)"),"#N/A")</f>
        <v>#N/A</v>
      </c>
      <c r="I400" s="27" t="str">
        <f ca="1">IFERROR(__xludf.DUMMYFUNCTION("VLOOKUP(A400, IMPORTRANGE(""https://docs.google.com/spreadsheets/d/1Fa25-N6f79vxX2vKdAVxmi7Dwy5hf34dnRWdXsvIvqw/edit#gid=763219425!"",""A2:K500""),8,0)"),"#N/A")</f>
        <v>#N/A</v>
      </c>
      <c r="J400" s="27" t="str">
        <f ca="1">IFERROR(__xludf.DUMMYFUNCTION("VLOOKUP(A400, IMPORTRANGE(""https://docs.google.com/spreadsheets/d/1Fa25-N6f79vxX2vKdAVxmi7Dwy5hf34dnRWdXsvIvqw/edit#gid=763219425!"",""A2:K500""),9,0)"),"#N/A")</f>
        <v>#N/A</v>
      </c>
      <c r="K400" s="27" t="str">
        <f ca="1">IFERROR(__xludf.DUMMYFUNCTION("VLOOKUP(A400, IMPORTRANGE(""https://docs.google.com/spreadsheets/d/1Fa25-N6f79vxX2vKdAVxmi7Dwy5hf34dnRWdXsvIvqw/edit#gid=763219425!"",""A2:K500""),10,0)"),"#N/A")</f>
        <v>#N/A</v>
      </c>
      <c r="L400" s="28" t="e">
        <f t="shared" ca="1" si="4"/>
        <v>#VALUE!</v>
      </c>
      <c r="M400" s="30" t="e">
        <f t="shared" ca="1" si="5"/>
        <v>#VALUE!</v>
      </c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4.25" x14ac:dyDescent="0.2">
      <c r="A401" s="25">
        <f t="shared" si="3"/>
        <v>400</v>
      </c>
      <c r="B401" s="26" t="str">
        <f ca="1">IFERROR(__xludf.DUMMYFUNCTION("VLOOKUP(A401, IMPORTRANGE(""https://docs.google.com/spreadsheets/d/1Fa25-N6f79vxX2vKdAVxmi7Dwy5hf34dnRWdXsvIvqw/edit#gid=763219425!"",""A2:K500""),3,0)"),"#N/A")</f>
        <v>#N/A</v>
      </c>
      <c r="C401" s="12" t="str">
        <f ca="1">IFERROR(__xludf.DUMMYFUNCTION("index(SPLIT(B401, "" ""), 0, 3)"),"#N/A")</f>
        <v>#N/A</v>
      </c>
      <c r="D401" s="13" t="e">
        <f ca="1">VLOOKUP(C401,Names!$C$2:$D$54,2,FALSE)</f>
        <v>#N/A</v>
      </c>
      <c r="E401" s="5" t="str">
        <f ca="1">IFERROR(__xludf.DUMMYFUNCTION("VLOOKUP(A401, IMPORTRANGE(""https://docs.google.com/spreadsheets/d/1Fa25-N6f79vxX2vKdAVxmi7Dwy5hf34dnRWdXsvIvqw/edit#gid=763219425!"",""A2:K500""),4,0)"),"#N/A")</f>
        <v>#N/A</v>
      </c>
      <c r="F401" s="5" t="str">
        <f ca="1">IFERROR(__xludf.DUMMYFUNCTION("VLOOKUP(A401, IMPORTRANGE(""https://docs.google.com/spreadsheets/d/1Fa25-N6f79vxX2vKdAVxmi7Dwy5hf34dnRWdXsvIvqw/edit#gid=763219425!"",""A2:K500""),5,0)"),"#N/A")</f>
        <v>#N/A</v>
      </c>
      <c r="G401" s="5" t="str">
        <f ca="1">IFERROR(__xludf.DUMMYFUNCTION("VLOOKUP(A401, IMPORTRANGE(""https://docs.google.com/spreadsheets/d/1Fa25-N6f79vxX2vKdAVxmi7Dwy5hf34dnRWdXsvIvqw/edit#gid=763219425!"",""A2:K500""),6,0)"),"#N/A")</f>
        <v>#N/A</v>
      </c>
      <c r="H401" s="27" t="str">
        <f ca="1">IFERROR(__xludf.DUMMYFUNCTION("VLOOKUP(A401, IMPORTRANGE(""https://docs.google.com/spreadsheets/d/1Fa25-N6f79vxX2vKdAVxmi7Dwy5hf34dnRWdXsvIvqw/edit#gid=763219425!"",""A2:K500""),7,0)"),"#N/A")</f>
        <v>#N/A</v>
      </c>
      <c r="I401" s="27" t="str">
        <f ca="1">IFERROR(__xludf.DUMMYFUNCTION("VLOOKUP(A401, IMPORTRANGE(""https://docs.google.com/spreadsheets/d/1Fa25-N6f79vxX2vKdAVxmi7Dwy5hf34dnRWdXsvIvqw/edit#gid=763219425!"",""A2:K500""),8,0)"),"#N/A")</f>
        <v>#N/A</v>
      </c>
      <c r="J401" s="27" t="str">
        <f ca="1">IFERROR(__xludf.DUMMYFUNCTION("VLOOKUP(A401, IMPORTRANGE(""https://docs.google.com/spreadsheets/d/1Fa25-N6f79vxX2vKdAVxmi7Dwy5hf34dnRWdXsvIvqw/edit#gid=763219425!"",""A2:K500""),9,0)"),"#N/A")</f>
        <v>#N/A</v>
      </c>
      <c r="K401" s="27" t="str">
        <f ca="1">IFERROR(__xludf.DUMMYFUNCTION("VLOOKUP(A401, IMPORTRANGE(""https://docs.google.com/spreadsheets/d/1Fa25-N6f79vxX2vKdAVxmi7Dwy5hf34dnRWdXsvIvqw/edit#gid=763219425!"",""A2:K500""),10,0)"),"#N/A")</f>
        <v>#N/A</v>
      </c>
      <c r="L401" s="28" t="e">
        <f t="shared" ca="1" si="4"/>
        <v>#VALUE!</v>
      </c>
      <c r="M401" s="30" t="e">
        <f t="shared" ca="1" si="5"/>
        <v>#VALUE!</v>
      </c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4.25" x14ac:dyDescent="0.2">
      <c r="A402" s="25">
        <f t="shared" si="3"/>
        <v>401</v>
      </c>
      <c r="B402" s="26" t="str">
        <f ca="1">IFERROR(__xludf.DUMMYFUNCTION("VLOOKUP(A402, IMPORTRANGE(""https://docs.google.com/spreadsheets/d/1Fa25-N6f79vxX2vKdAVxmi7Dwy5hf34dnRWdXsvIvqw/edit#gid=763219425!"",""A2:K500""),3,0)"),"#N/A")</f>
        <v>#N/A</v>
      </c>
      <c r="C402" s="12" t="str">
        <f ca="1">IFERROR(__xludf.DUMMYFUNCTION("index(SPLIT(B402, "" ""), 0, 3)"),"#N/A")</f>
        <v>#N/A</v>
      </c>
      <c r="D402" s="13" t="e">
        <f ca="1">VLOOKUP(C402,Names!$C$2:$D$54,2,FALSE)</f>
        <v>#N/A</v>
      </c>
      <c r="E402" s="5" t="str">
        <f ca="1">IFERROR(__xludf.DUMMYFUNCTION("VLOOKUP(A402, IMPORTRANGE(""https://docs.google.com/spreadsheets/d/1Fa25-N6f79vxX2vKdAVxmi7Dwy5hf34dnRWdXsvIvqw/edit#gid=763219425!"",""A2:K500""),4,0)"),"#N/A")</f>
        <v>#N/A</v>
      </c>
      <c r="F402" s="5" t="str">
        <f ca="1">IFERROR(__xludf.DUMMYFUNCTION("VLOOKUP(A402, IMPORTRANGE(""https://docs.google.com/spreadsheets/d/1Fa25-N6f79vxX2vKdAVxmi7Dwy5hf34dnRWdXsvIvqw/edit#gid=763219425!"",""A2:K500""),5,0)"),"#N/A")</f>
        <v>#N/A</v>
      </c>
      <c r="G402" s="5" t="str">
        <f ca="1">IFERROR(__xludf.DUMMYFUNCTION("VLOOKUP(A402, IMPORTRANGE(""https://docs.google.com/spreadsheets/d/1Fa25-N6f79vxX2vKdAVxmi7Dwy5hf34dnRWdXsvIvqw/edit#gid=763219425!"",""A2:K500""),6,0)"),"#N/A")</f>
        <v>#N/A</v>
      </c>
      <c r="H402" s="27" t="str">
        <f ca="1">IFERROR(__xludf.DUMMYFUNCTION("VLOOKUP(A402, IMPORTRANGE(""https://docs.google.com/spreadsheets/d/1Fa25-N6f79vxX2vKdAVxmi7Dwy5hf34dnRWdXsvIvqw/edit#gid=763219425!"",""A2:K500""),7,0)"),"#N/A")</f>
        <v>#N/A</v>
      </c>
      <c r="I402" s="27" t="str">
        <f ca="1">IFERROR(__xludf.DUMMYFUNCTION("VLOOKUP(A402, IMPORTRANGE(""https://docs.google.com/spreadsheets/d/1Fa25-N6f79vxX2vKdAVxmi7Dwy5hf34dnRWdXsvIvqw/edit#gid=763219425!"",""A2:K500""),8,0)"),"#N/A")</f>
        <v>#N/A</v>
      </c>
      <c r="J402" s="27" t="str">
        <f ca="1">IFERROR(__xludf.DUMMYFUNCTION("VLOOKUP(A402, IMPORTRANGE(""https://docs.google.com/spreadsheets/d/1Fa25-N6f79vxX2vKdAVxmi7Dwy5hf34dnRWdXsvIvqw/edit#gid=763219425!"",""A2:K500""),9,0)"),"#N/A")</f>
        <v>#N/A</v>
      </c>
      <c r="K402" s="27" t="str">
        <f ca="1">IFERROR(__xludf.DUMMYFUNCTION("VLOOKUP(A402, IMPORTRANGE(""https://docs.google.com/spreadsheets/d/1Fa25-N6f79vxX2vKdAVxmi7Dwy5hf34dnRWdXsvIvqw/edit#gid=763219425!"",""A2:K500""),10,0)"),"#N/A")</f>
        <v>#N/A</v>
      </c>
      <c r="L402" s="28" t="e">
        <f t="shared" ca="1" si="4"/>
        <v>#VALUE!</v>
      </c>
      <c r="M402" s="30" t="e">
        <f t="shared" ca="1" si="5"/>
        <v>#VALUE!</v>
      </c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4.25" x14ac:dyDescent="0.2">
      <c r="A403" s="25">
        <f t="shared" si="3"/>
        <v>402</v>
      </c>
      <c r="B403" s="26" t="str">
        <f ca="1">IFERROR(__xludf.DUMMYFUNCTION("VLOOKUP(A403, IMPORTRANGE(""https://docs.google.com/spreadsheets/d/1Fa25-N6f79vxX2vKdAVxmi7Dwy5hf34dnRWdXsvIvqw/edit#gid=763219425!"",""A2:K500""),3,0)"),"#N/A")</f>
        <v>#N/A</v>
      </c>
      <c r="C403" s="12" t="str">
        <f ca="1">IFERROR(__xludf.DUMMYFUNCTION("index(SPLIT(B403, "" ""), 0, 3)"),"#N/A")</f>
        <v>#N/A</v>
      </c>
      <c r="D403" s="13" t="e">
        <f ca="1">VLOOKUP(C403,Names!$C$2:$D$54,2,FALSE)</f>
        <v>#N/A</v>
      </c>
      <c r="E403" s="5" t="str">
        <f ca="1">IFERROR(__xludf.DUMMYFUNCTION("VLOOKUP(A403, IMPORTRANGE(""https://docs.google.com/spreadsheets/d/1Fa25-N6f79vxX2vKdAVxmi7Dwy5hf34dnRWdXsvIvqw/edit#gid=763219425!"",""A2:K500""),4,0)"),"#N/A")</f>
        <v>#N/A</v>
      </c>
      <c r="F403" s="5" t="str">
        <f ca="1">IFERROR(__xludf.DUMMYFUNCTION("VLOOKUP(A403, IMPORTRANGE(""https://docs.google.com/spreadsheets/d/1Fa25-N6f79vxX2vKdAVxmi7Dwy5hf34dnRWdXsvIvqw/edit#gid=763219425!"",""A2:K500""),5,0)"),"#N/A")</f>
        <v>#N/A</v>
      </c>
      <c r="G403" s="5" t="str">
        <f ca="1">IFERROR(__xludf.DUMMYFUNCTION("VLOOKUP(A403, IMPORTRANGE(""https://docs.google.com/spreadsheets/d/1Fa25-N6f79vxX2vKdAVxmi7Dwy5hf34dnRWdXsvIvqw/edit#gid=763219425!"",""A2:K500""),6,0)"),"#N/A")</f>
        <v>#N/A</v>
      </c>
      <c r="H403" s="27" t="str">
        <f ca="1">IFERROR(__xludf.DUMMYFUNCTION("VLOOKUP(A403, IMPORTRANGE(""https://docs.google.com/spreadsheets/d/1Fa25-N6f79vxX2vKdAVxmi7Dwy5hf34dnRWdXsvIvqw/edit#gid=763219425!"",""A2:K500""),7,0)"),"#N/A")</f>
        <v>#N/A</v>
      </c>
      <c r="I403" s="27" t="str">
        <f ca="1">IFERROR(__xludf.DUMMYFUNCTION("VLOOKUP(A403, IMPORTRANGE(""https://docs.google.com/spreadsheets/d/1Fa25-N6f79vxX2vKdAVxmi7Dwy5hf34dnRWdXsvIvqw/edit#gid=763219425!"",""A2:K500""),8,0)"),"#N/A")</f>
        <v>#N/A</v>
      </c>
      <c r="J403" s="27" t="str">
        <f ca="1">IFERROR(__xludf.DUMMYFUNCTION("VLOOKUP(A403, IMPORTRANGE(""https://docs.google.com/spreadsheets/d/1Fa25-N6f79vxX2vKdAVxmi7Dwy5hf34dnRWdXsvIvqw/edit#gid=763219425!"",""A2:K500""),9,0)"),"#N/A")</f>
        <v>#N/A</v>
      </c>
      <c r="K403" s="27" t="str">
        <f ca="1">IFERROR(__xludf.DUMMYFUNCTION("VLOOKUP(A403, IMPORTRANGE(""https://docs.google.com/spreadsheets/d/1Fa25-N6f79vxX2vKdAVxmi7Dwy5hf34dnRWdXsvIvqw/edit#gid=763219425!"",""A2:K500""),10,0)"),"#N/A")</f>
        <v>#N/A</v>
      </c>
      <c r="L403" s="28" t="e">
        <f t="shared" ca="1" si="4"/>
        <v>#VALUE!</v>
      </c>
      <c r="M403" s="30" t="e">
        <f t="shared" ca="1" si="5"/>
        <v>#VALUE!</v>
      </c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4.25" x14ac:dyDescent="0.2">
      <c r="A404" s="25">
        <f t="shared" si="3"/>
        <v>403</v>
      </c>
      <c r="B404" s="26" t="str">
        <f ca="1">IFERROR(__xludf.DUMMYFUNCTION("VLOOKUP(A404, IMPORTRANGE(""https://docs.google.com/spreadsheets/d/1Fa25-N6f79vxX2vKdAVxmi7Dwy5hf34dnRWdXsvIvqw/edit#gid=763219425!"",""A2:K500""),3,0)"),"#N/A")</f>
        <v>#N/A</v>
      </c>
      <c r="C404" s="12" t="str">
        <f ca="1">IFERROR(__xludf.DUMMYFUNCTION("index(SPLIT(B404, "" ""), 0, 3)"),"#N/A")</f>
        <v>#N/A</v>
      </c>
      <c r="D404" s="13" t="e">
        <f ca="1">VLOOKUP(C404,Names!$C$2:$D$54,2,FALSE)</f>
        <v>#N/A</v>
      </c>
      <c r="E404" s="5" t="str">
        <f ca="1">IFERROR(__xludf.DUMMYFUNCTION("VLOOKUP(A404, IMPORTRANGE(""https://docs.google.com/spreadsheets/d/1Fa25-N6f79vxX2vKdAVxmi7Dwy5hf34dnRWdXsvIvqw/edit#gid=763219425!"",""A2:K500""),4,0)"),"#N/A")</f>
        <v>#N/A</v>
      </c>
      <c r="F404" s="5" t="str">
        <f ca="1">IFERROR(__xludf.DUMMYFUNCTION("VLOOKUP(A404, IMPORTRANGE(""https://docs.google.com/spreadsheets/d/1Fa25-N6f79vxX2vKdAVxmi7Dwy5hf34dnRWdXsvIvqw/edit#gid=763219425!"",""A2:K500""),5,0)"),"#N/A")</f>
        <v>#N/A</v>
      </c>
      <c r="G404" s="5" t="str">
        <f ca="1">IFERROR(__xludf.DUMMYFUNCTION("VLOOKUP(A404, IMPORTRANGE(""https://docs.google.com/spreadsheets/d/1Fa25-N6f79vxX2vKdAVxmi7Dwy5hf34dnRWdXsvIvqw/edit#gid=763219425!"",""A2:K500""),6,0)"),"#N/A")</f>
        <v>#N/A</v>
      </c>
      <c r="H404" s="27" t="str">
        <f ca="1">IFERROR(__xludf.DUMMYFUNCTION("VLOOKUP(A404, IMPORTRANGE(""https://docs.google.com/spreadsheets/d/1Fa25-N6f79vxX2vKdAVxmi7Dwy5hf34dnRWdXsvIvqw/edit#gid=763219425!"",""A2:K500""),7,0)"),"#N/A")</f>
        <v>#N/A</v>
      </c>
      <c r="I404" s="27" t="str">
        <f ca="1">IFERROR(__xludf.DUMMYFUNCTION("VLOOKUP(A404, IMPORTRANGE(""https://docs.google.com/spreadsheets/d/1Fa25-N6f79vxX2vKdAVxmi7Dwy5hf34dnRWdXsvIvqw/edit#gid=763219425!"",""A2:K500""),8,0)"),"#N/A")</f>
        <v>#N/A</v>
      </c>
      <c r="J404" s="27" t="str">
        <f ca="1">IFERROR(__xludf.DUMMYFUNCTION("VLOOKUP(A404, IMPORTRANGE(""https://docs.google.com/spreadsheets/d/1Fa25-N6f79vxX2vKdAVxmi7Dwy5hf34dnRWdXsvIvqw/edit#gid=763219425!"",""A2:K500""),9,0)"),"#N/A")</f>
        <v>#N/A</v>
      </c>
      <c r="K404" s="27" t="str">
        <f ca="1">IFERROR(__xludf.DUMMYFUNCTION("VLOOKUP(A404, IMPORTRANGE(""https://docs.google.com/spreadsheets/d/1Fa25-N6f79vxX2vKdAVxmi7Dwy5hf34dnRWdXsvIvqw/edit#gid=763219425!"",""A2:K500""),10,0)"),"#N/A")</f>
        <v>#N/A</v>
      </c>
      <c r="L404" s="28" t="e">
        <f t="shared" ca="1" si="4"/>
        <v>#VALUE!</v>
      </c>
      <c r="M404" s="30" t="e">
        <f t="shared" ca="1" si="5"/>
        <v>#VALUE!</v>
      </c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4.25" x14ac:dyDescent="0.2">
      <c r="A405" s="25">
        <f t="shared" si="3"/>
        <v>404</v>
      </c>
      <c r="B405" s="26" t="str">
        <f ca="1">IFERROR(__xludf.DUMMYFUNCTION("VLOOKUP(A405, IMPORTRANGE(""https://docs.google.com/spreadsheets/d/1Fa25-N6f79vxX2vKdAVxmi7Dwy5hf34dnRWdXsvIvqw/edit#gid=763219425!"",""A2:K500""),3,0)"),"#N/A")</f>
        <v>#N/A</v>
      </c>
      <c r="C405" s="12" t="str">
        <f ca="1">IFERROR(__xludf.DUMMYFUNCTION("index(SPLIT(B405, "" ""), 0, 3)"),"#N/A")</f>
        <v>#N/A</v>
      </c>
      <c r="D405" s="13" t="e">
        <f ca="1">VLOOKUP(C405,Names!$C$2:$D$54,2,FALSE)</f>
        <v>#N/A</v>
      </c>
      <c r="E405" s="5" t="str">
        <f ca="1">IFERROR(__xludf.DUMMYFUNCTION("VLOOKUP(A405, IMPORTRANGE(""https://docs.google.com/spreadsheets/d/1Fa25-N6f79vxX2vKdAVxmi7Dwy5hf34dnRWdXsvIvqw/edit#gid=763219425!"",""A2:K500""),4,0)"),"#N/A")</f>
        <v>#N/A</v>
      </c>
      <c r="F405" s="5" t="str">
        <f ca="1">IFERROR(__xludf.DUMMYFUNCTION("VLOOKUP(A405, IMPORTRANGE(""https://docs.google.com/spreadsheets/d/1Fa25-N6f79vxX2vKdAVxmi7Dwy5hf34dnRWdXsvIvqw/edit#gid=763219425!"",""A2:K500""),5,0)"),"#N/A")</f>
        <v>#N/A</v>
      </c>
      <c r="G405" s="5" t="str">
        <f ca="1">IFERROR(__xludf.DUMMYFUNCTION("VLOOKUP(A405, IMPORTRANGE(""https://docs.google.com/spreadsheets/d/1Fa25-N6f79vxX2vKdAVxmi7Dwy5hf34dnRWdXsvIvqw/edit#gid=763219425!"",""A2:K500""),6,0)"),"#N/A")</f>
        <v>#N/A</v>
      </c>
      <c r="H405" s="27" t="str">
        <f ca="1">IFERROR(__xludf.DUMMYFUNCTION("VLOOKUP(A405, IMPORTRANGE(""https://docs.google.com/spreadsheets/d/1Fa25-N6f79vxX2vKdAVxmi7Dwy5hf34dnRWdXsvIvqw/edit#gid=763219425!"",""A2:K500""),7,0)"),"#N/A")</f>
        <v>#N/A</v>
      </c>
      <c r="I405" s="27" t="str">
        <f ca="1">IFERROR(__xludf.DUMMYFUNCTION("VLOOKUP(A405, IMPORTRANGE(""https://docs.google.com/spreadsheets/d/1Fa25-N6f79vxX2vKdAVxmi7Dwy5hf34dnRWdXsvIvqw/edit#gid=763219425!"",""A2:K500""),8,0)"),"#N/A")</f>
        <v>#N/A</v>
      </c>
      <c r="J405" s="27" t="str">
        <f ca="1">IFERROR(__xludf.DUMMYFUNCTION("VLOOKUP(A405, IMPORTRANGE(""https://docs.google.com/spreadsheets/d/1Fa25-N6f79vxX2vKdAVxmi7Dwy5hf34dnRWdXsvIvqw/edit#gid=763219425!"",""A2:K500""),9,0)"),"#N/A")</f>
        <v>#N/A</v>
      </c>
      <c r="K405" s="27" t="str">
        <f ca="1">IFERROR(__xludf.DUMMYFUNCTION("VLOOKUP(A405, IMPORTRANGE(""https://docs.google.com/spreadsheets/d/1Fa25-N6f79vxX2vKdAVxmi7Dwy5hf34dnRWdXsvIvqw/edit#gid=763219425!"",""A2:K500""),10,0)"),"#N/A")</f>
        <v>#N/A</v>
      </c>
      <c r="L405" s="28" t="e">
        <f t="shared" ca="1" si="4"/>
        <v>#VALUE!</v>
      </c>
      <c r="M405" s="30" t="e">
        <f t="shared" ca="1" si="5"/>
        <v>#VALUE!</v>
      </c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4.25" x14ac:dyDescent="0.2">
      <c r="A406" s="25">
        <f t="shared" si="3"/>
        <v>405</v>
      </c>
      <c r="B406" s="26" t="str">
        <f ca="1">IFERROR(__xludf.DUMMYFUNCTION("VLOOKUP(A406, IMPORTRANGE(""https://docs.google.com/spreadsheets/d/1Fa25-N6f79vxX2vKdAVxmi7Dwy5hf34dnRWdXsvIvqw/edit#gid=763219425!"",""A2:K500""),3,0)"),"#N/A")</f>
        <v>#N/A</v>
      </c>
      <c r="C406" s="12" t="str">
        <f ca="1">IFERROR(__xludf.DUMMYFUNCTION("index(SPLIT(B406, "" ""), 0, 3)"),"#N/A")</f>
        <v>#N/A</v>
      </c>
      <c r="D406" s="13" t="e">
        <f ca="1">VLOOKUP(C406,Names!$C$2:$D$54,2,FALSE)</f>
        <v>#N/A</v>
      </c>
      <c r="E406" s="5" t="str">
        <f ca="1">IFERROR(__xludf.DUMMYFUNCTION("VLOOKUP(A406, IMPORTRANGE(""https://docs.google.com/spreadsheets/d/1Fa25-N6f79vxX2vKdAVxmi7Dwy5hf34dnRWdXsvIvqw/edit#gid=763219425!"",""A2:K500""),4,0)"),"#N/A")</f>
        <v>#N/A</v>
      </c>
      <c r="F406" s="5" t="str">
        <f ca="1">IFERROR(__xludf.DUMMYFUNCTION("VLOOKUP(A406, IMPORTRANGE(""https://docs.google.com/spreadsheets/d/1Fa25-N6f79vxX2vKdAVxmi7Dwy5hf34dnRWdXsvIvqw/edit#gid=763219425!"",""A2:K500""),5,0)"),"#N/A")</f>
        <v>#N/A</v>
      </c>
      <c r="G406" s="5" t="str">
        <f ca="1">IFERROR(__xludf.DUMMYFUNCTION("VLOOKUP(A406, IMPORTRANGE(""https://docs.google.com/spreadsheets/d/1Fa25-N6f79vxX2vKdAVxmi7Dwy5hf34dnRWdXsvIvqw/edit#gid=763219425!"",""A2:K500""),6,0)"),"#N/A")</f>
        <v>#N/A</v>
      </c>
      <c r="H406" s="27" t="str">
        <f ca="1">IFERROR(__xludf.DUMMYFUNCTION("VLOOKUP(A406, IMPORTRANGE(""https://docs.google.com/spreadsheets/d/1Fa25-N6f79vxX2vKdAVxmi7Dwy5hf34dnRWdXsvIvqw/edit#gid=763219425!"",""A2:K500""),7,0)"),"#N/A")</f>
        <v>#N/A</v>
      </c>
      <c r="I406" s="27" t="str">
        <f ca="1">IFERROR(__xludf.DUMMYFUNCTION("VLOOKUP(A406, IMPORTRANGE(""https://docs.google.com/spreadsheets/d/1Fa25-N6f79vxX2vKdAVxmi7Dwy5hf34dnRWdXsvIvqw/edit#gid=763219425!"",""A2:K500""),8,0)"),"#N/A")</f>
        <v>#N/A</v>
      </c>
      <c r="J406" s="27" t="str">
        <f ca="1">IFERROR(__xludf.DUMMYFUNCTION("VLOOKUP(A406, IMPORTRANGE(""https://docs.google.com/spreadsheets/d/1Fa25-N6f79vxX2vKdAVxmi7Dwy5hf34dnRWdXsvIvqw/edit#gid=763219425!"",""A2:K500""),9,0)"),"#N/A")</f>
        <v>#N/A</v>
      </c>
      <c r="K406" s="27" t="str">
        <f ca="1">IFERROR(__xludf.DUMMYFUNCTION("VLOOKUP(A406, IMPORTRANGE(""https://docs.google.com/spreadsheets/d/1Fa25-N6f79vxX2vKdAVxmi7Dwy5hf34dnRWdXsvIvqw/edit#gid=763219425!"",""A2:K500""),10,0)"),"#N/A")</f>
        <v>#N/A</v>
      </c>
      <c r="L406" s="28" t="e">
        <f t="shared" ca="1" si="4"/>
        <v>#VALUE!</v>
      </c>
      <c r="M406" s="30" t="e">
        <f t="shared" ca="1" si="5"/>
        <v>#VALUE!</v>
      </c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4.25" x14ac:dyDescent="0.2">
      <c r="A407" s="25">
        <f t="shared" si="3"/>
        <v>406</v>
      </c>
      <c r="B407" s="26" t="str">
        <f ca="1">IFERROR(__xludf.DUMMYFUNCTION("VLOOKUP(A407, IMPORTRANGE(""https://docs.google.com/spreadsheets/d/1Fa25-N6f79vxX2vKdAVxmi7Dwy5hf34dnRWdXsvIvqw/edit#gid=763219425!"",""A2:K500""),3,0)"),"#N/A")</f>
        <v>#N/A</v>
      </c>
      <c r="C407" s="12" t="str">
        <f ca="1">IFERROR(__xludf.DUMMYFUNCTION("index(SPLIT(B407, "" ""), 0, 3)"),"#N/A")</f>
        <v>#N/A</v>
      </c>
      <c r="D407" s="13" t="e">
        <f ca="1">VLOOKUP(C407,Names!$C$2:$D$54,2,FALSE)</f>
        <v>#N/A</v>
      </c>
      <c r="E407" s="5" t="str">
        <f ca="1">IFERROR(__xludf.DUMMYFUNCTION("VLOOKUP(A407, IMPORTRANGE(""https://docs.google.com/spreadsheets/d/1Fa25-N6f79vxX2vKdAVxmi7Dwy5hf34dnRWdXsvIvqw/edit#gid=763219425!"",""A2:K500""),4,0)"),"#N/A")</f>
        <v>#N/A</v>
      </c>
      <c r="F407" s="5" t="str">
        <f ca="1">IFERROR(__xludf.DUMMYFUNCTION("VLOOKUP(A407, IMPORTRANGE(""https://docs.google.com/spreadsheets/d/1Fa25-N6f79vxX2vKdAVxmi7Dwy5hf34dnRWdXsvIvqw/edit#gid=763219425!"",""A2:K500""),5,0)"),"#N/A")</f>
        <v>#N/A</v>
      </c>
      <c r="G407" s="5" t="str">
        <f ca="1">IFERROR(__xludf.DUMMYFUNCTION("VLOOKUP(A407, IMPORTRANGE(""https://docs.google.com/spreadsheets/d/1Fa25-N6f79vxX2vKdAVxmi7Dwy5hf34dnRWdXsvIvqw/edit#gid=763219425!"",""A2:K500""),6,0)"),"#N/A")</f>
        <v>#N/A</v>
      </c>
      <c r="H407" s="27" t="str">
        <f ca="1">IFERROR(__xludf.DUMMYFUNCTION("VLOOKUP(A407, IMPORTRANGE(""https://docs.google.com/spreadsheets/d/1Fa25-N6f79vxX2vKdAVxmi7Dwy5hf34dnRWdXsvIvqw/edit#gid=763219425!"",""A2:K500""),7,0)"),"#N/A")</f>
        <v>#N/A</v>
      </c>
      <c r="I407" s="27" t="str">
        <f ca="1">IFERROR(__xludf.DUMMYFUNCTION("VLOOKUP(A407, IMPORTRANGE(""https://docs.google.com/spreadsheets/d/1Fa25-N6f79vxX2vKdAVxmi7Dwy5hf34dnRWdXsvIvqw/edit#gid=763219425!"",""A2:K500""),8,0)"),"#N/A")</f>
        <v>#N/A</v>
      </c>
      <c r="J407" s="27" t="str">
        <f ca="1">IFERROR(__xludf.DUMMYFUNCTION("VLOOKUP(A407, IMPORTRANGE(""https://docs.google.com/spreadsheets/d/1Fa25-N6f79vxX2vKdAVxmi7Dwy5hf34dnRWdXsvIvqw/edit#gid=763219425!"",""A2:K500""),9,0)"),"#N/A")</f>
        <v>#N/A</v>
      </c>
      <c r="K407" s="27" t="str">
        <f ca="1">IFERROR(__xludf.DUMMYFUNCTION("VLOOKUP(A407, IMPORTRANGE(""https://docs.google.com/spreadsheets/d/1Fa25-N6f79vxX2vKdAVxmi7Dwy5hf34dnRWdXsvIvqw/edit#gid=763219425!"",""A2:K500""),10,0)"),"#N/A")</f>
        <v>#N/A</v>
      </c>
      <c r="L407" s="28" t="e">
        <f t="shared" ca="1" si="4"/>
        <v>#VALUE!</v>
      </c>
      <c r="M407" s="30" t="e">
        <f t="shared" ca="1" si="5"/>
        <v>#VALUE!</v>
      </c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4.25" x14ac:dyDescent="0.2">
      <c r="A408" s="25">
        <f t="shared" si="3"/>
        <v>407</v>
      </c>
      <c r="B408" s="26" t="str">
        <f ca="1">IFERROR(__xludf.DUMMYFUNCTION("VLOOKUP(A408, IMPORTRANGE(""https://docs.google.com/spreadsheets/d/1Fa25-N6f79vxX2vKdAVxmi7Dwy5hf34dnRWdXsvIvqw/edit#gid=763219425!"",""A2:K500""),3,0)"),"#N/A")</f>
        <v>#N/A</v>
      </c>
      <c r="C408" s="12" t="str">
        <f ca="1">IFERROR(__xludf.DUMMYFUNCTION("index(SPLIT(B408, "" ""), 0, 3)"),"#N/A")</f>
        <v>#N/A</v>
      </c>
      <c r="D408" s="13" t="e">
        <f ca="1">VLOOKUP(C408,Names!$C$2:$D$54,2,FALSE)</f>
        <v>#N/A</v>
      </c>
      <c r="E408" s="5" t="str">
        <f ca="1">IFERROR(__xludf.DUMMYFUNCTION("VLOOKUP(A408, IMPORTRANGE(""https://docs.google.com/spreadsheets/d/1Fa25-N6f79vxX2vKdAVxmi7Dwy5hf34dnRWdXsvIvqw/edit#gid=763219425!"",""A2:K500""),4,0)"),"#N/A")</f>
        <v>#N/A</v>
      </c>
      <c r="F408" s="5" t="str">
        <f ca="1">IFERROR(__xludf.DUMMYFUNCTION("VLOOKUP(A408, IMPORTRANGE(""https://docs.google.com/spreadsheets/d/1Fa25-N6f79vxX2vKdAVxmi7Dwy5hf34dnRWdXsvIvqw/edit#gid=763219425!"",""A2:K500""),5,0)"),"#N/A")</f>
        <v>#N/A</v>
      </c>
      <c r="G408" s="5" t="str">
        <f ca="1">IFERROR(__xludf.DUMMYFUNCTION("VLOOKUP(A408, IMPORTRANGE(""https://docs.google.com/spreadsheets/d/1Fa25-N6f79vxX2vKdAVxmi7Dwy5hf34dnRWdXsvIvqw/edit#gid=763219425!"",""A2:K500""),6,0)"),"#N/A")</f>
        <v>#N/A</v>
      </c>
      <c r="H408" s="27" t="str">
        <f ca="1">IFERROR(__xludf.DUMMYFUNCTION("VLOOKUP(A408, IMPORTRANGE(""https://docs.google.com/spreadsheets/d/1Fa25-N6f79vxX2vKdAVxmi7Dwy5hf34dnRWdXsvIvqw/edit#gid=763219425!"",""A2:K500""),7,0)"),"#N/A")</f>
        <v>#N/A</v>
      </c>
      <c r="I408" s="27" t="str">
        <f ca="1">IFERROR(__xludf.DUMMYFUNCTION("VLOOKUP(A408, IMPORTRANGE(""https://docs.google.com/spreadsheets/d/1Fa25-N6f79vxX2vKdAVxmi7Dwy5hf34dnRWdXsvIvqw/edit#gid=763219425!"",""A2:K500""),8,0)"),"#N/A")</f>
        <v>#N/A</v>
      </c>
      <c r="J408" s="27" t="str">
        <f ca="1">IFERROR(__xludf.DUMMYFUNCTION("VLOOKUP(A408, IMPORTRANGE(""https://docs.google.com/spreadsheets/d/1Fa25-N6f79vxX2vKdAVxmi7Dwy5hf34dnRWdXsvIvqw/edit#gid=763219425!"",""A2:K500""),9,0)"),"#N/A")</f>
        <v>#N/A</v>
      </c>
      <c r="K408" s="27" t="str">
        <f ca="1">IFERROR(__xludf.DUMMYFUNCTION("VLOOKUP(A408, IMPORTRANGE(""https://docs.google.com/spreadsheets/d/1Fa25-N6f79vxX2vKdAVxmi7Dwy5hf34dnRWdXsvIvqw/edit#gid=763219425!"",""A2:K500""),10,0)"),"#N/A")</f>
        <v>#N/A</v>
      </c>
      <c r="L408" s="28" t="e">
        <f t="shared" ca="1" si="4"/>
        <v>#VALUE!</v>
      </c>
      <c r="M408" s="30" t="e">
        <f t="shared" ca="1" si="5"/>
        <v>#VALUE!</v>
      </c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4.25" x14ac:dyDescent="0.2">
      <c r="A409" s="25">
        <f t="shared" si="3"/>
        <v>408</v>
      </c>
      <c r="B409" s="26" t="str">
        <f ca="1">IFERROR(__xludf.DUMMYFUNCTION("VLOOKUP(A409, IMPORTRANGE(""https://docs.google.com/spreadsheets/d/1Fa25-N6f79vxX2vKdAVxmi7Dwy5hf34dnRWdXsvIvqw/edit#gid=763219425!"",""A2:K500""),3,0)"),"#N/A")</f>
        <v>#N/A</v>
      </c>
      <c r="C409" s="12" t="str">
        <f ca="1">IFERROR(__xludf.DUMMYFUNCTION("index(SPLIT(B409, "" ""), 0, 3)"),"#N/A")</f>
        <v>#N/A</v>
      </c>
      <c r="D409" s="13" t="e">
        <f ca="1">VLOOKUP(C409,Names!$C$2:$D$54,2,FALSE)</f>
        <v>#N/A</v>
      </c>
      <c r="E409" s="5" t="str">
        <f ca="1">IFERROR(__xludf.DUMMYFUNCTION("VLOOKUP(A409, IMPORTRANGE(""https://docs.google.com/spreadsheets/d/1Fa25-N6f79vxX2vKdAVxmi7Dwy5hf34dnRWdXsvIvqw/edit#gid=763219425!"",""A2:K500""),4,0)"),"#N/A")</f>
        <v>#N/A</v>
      </c>
      <c r="F409" s="5" t="str">
        <f ca="1">IFERROR(__xludf.DUMMYFUNCTION("VLOOKUP(A409, IMPORTRANGE(""https://docs.google.com/spreadsheets/d/1Fa25-N6f79vxX2vKdAVxmi7Dwy5hf34dnRWdXsvIvqw/edit#gid=763219425!"",""A2:K500""),5,0)"),"#N/A")</f>
        <v>#N/A</v>
      </c>
      <c r="G409" s="5" t="str">
        <f ca="1">IFERROR(__xludf.DUMMYFUNCTION("VLOOKUP(A409, IMPORTRANGE(""https://docs.google.com/spreadsheets/d/1Fa25-N6f79vxX2vKdAVxmi7Dwy5hf34dnRWdXsvIvqw/edit#gid=763219425!"",""A2:K500""),6,0)"),"#N/A")</f>
        <v>#N/A</v>
      </c>
      <c r="H409" s="27" t="str">
        <f ca="1">IFERROR(__xludf.DUMMYFUNCTION("VLOOKUP(A409, IMPORTRANGE(""https://docs.google.com/spreadsheets/d/1Fa25-N6f79vxX2vKdAVxmi7Dwy5hf34dnRWdXsvIvqw/edit#gid=763219425!"",""A2:K500""),7,0)"),"#N/A")</f>
        <v>#N/A</v>
      </c>
      <c r="I409" s="27" t="str">
        <f ca="1">IFERROR(__xludf.DUMMYFUNCTION("VLOOKUP(A409, IMPORTRANGE(""https://docs.google.com/spreadsheets/d/1Fa25-N6f79vxX2vKdAVxmi7Dwy5hf34dnRWdXsvIvqw/edit#gid=763219425!"",""A2:K500""),8,0)"),"#N/A")</f>
        <v>#N/A</v>
      </c>
      <c r="J409" s="27" t="str">
        <f ca="1">IFERROR(__xludf.DUMMYFUNCTION("VLOOKUP(A409, IMPORTRANGE(""https://docs.google.com/spreadsheets/d/1Fa25-N6f79vxX2vKdAVxmi7Dwy5hf34dnRWdXsvIvqw/edit#gid=763219425!"",""A2:K500""),9,0)"),"#N/A")</f>
        <v>#N/A</v>
      </c>
      <c r="K409" s="27" t="str">
        <f ca="1">IFERROR(__xludf.DUMMYFUNCTION("VLOOKUP(A409, IMPORTRANGE(""https://docs.google.com/spreadsheets/d/1Fa25-N6f79vxX2vKdAVxmi7Dwy5hf34dnRWdXsvIvqw/edit#gid=763219425!"",""A2:K500""),10,0)"),"#N/A")</f>
        <v>#N/A</v>
      </c>
      <c r="L409" s="28" t="e">
        <f t="shared" ca="1" si="4"/>
        <v>#VALUE!</v>
      </c>
      <c r="M409" s="30" t="e">
        <f t="shared" ca="1" si="5"/>
        <v>#VALUE!</v>
      </c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4.25" x14ac:dyDescent="0.2">
      <c r="A410" s="25">
        <f t="shared" si="3"/>
        <v>409</v>
      </c>
      <c r="B410" s="26" t="str">
        <f ca="1">IFERROR(__xludf.DUMMYFUNCTION("VLOOKUP(A410, IMPORTRANGE(""https://docs.google.com/spreadsheets/d/1Fa25-N6f79vxX2vKdAVxmi7Dwy5hf34dnRWdXsvIvqw/edit#gid=763219425!"",""A2:K500""),3,0)"),"#N/A")</f>
        <v>#N/A</v>
      </c>
      <c r="C410" s="12" t="str">
        <f ca="1">IFERROR(__xludf.DUMMYFUNCTION("index(SPLIT(B410, "" ""), 0, 3)"),"#N/A")</f>
        <v>#N/A</v>
      </c>
      <c r="D410" s="13" t="e">
        <f ca="1">VLOOKUP(C410,Names!$C$2:$D$54,2,FALSE)</f>
        <v>#N/A</v>
      </c>
      <c r="E410" s="5" t="str">
        <f ca="1">IFERROR(__xludf.DUMMYFUNCTION("VLOOKUP(A410, IMPORTRANGE(""https://docs.google.com/spreadsheets/d/1Fa25-N6f79vxX2vKdAVxmi7Dwy5hf34dnRWdXsvIvqw/edit#gid=763219425!"",""A2:K500""),4,0)"),"#N/A")</f>
        <v>#N/A</v>
      </c>
      <c r="F410" s="5" t="str">
        <f ca="1">IFERROR(__xludf.DUMMYFUNCTION("VLOOKUP(A410, IMPORTRANGE(""https://docs.google.com/spreadsheets/d/1Fa25-N6f79vxX2vKdAVxmi7Dwy5hf34dnRWdXsvIvqw/edit#gid=763219425!"",""A2:K500""),5,0)"),"#N/A")</f>
        <v>#N/A</v>
      </c>
      <c r="G410" s="5" t="str">
        <f ca="1">IFERROR(__xludf.DUMMYFUNCTION("VLOOKUP(A410, IMPORTRANGE(""https://docs.google.com/spreadsheets/d/1Fa25-N6f79vxX2vKdAVxmi7Dwy5hf34dnRWdXsvIvqw/edit#gid=763219425!"",""A2:K500""),6,0)"),"#N/A")</f>
        <v>#N/A</v>
      </c>
      <c r="H410" s="27" t="str">
        <f ca="1">IFERROR(__xludf.DUMMYFUNCTION("VLOOKUP(A410, IMPORTRANGE(""https://docs.google.com/spreadsheets/d/1Fa25-N6f79vxX2vKdAVxmi7Dwy5hf34dnRWdXsvIvqw/edit#gid=763219425!"",""A2:K500""),7,0)"),"#N/A")</f>
        <v>#N/A</v>
      </c>
      <c r="I410" s="27" t="str">
        <f ca="1">IFERROR(__xludf.DUMMYFUNCTION("VLOOKUP(A410, IMPORTRANGE(""https://docs.google.com/spreadsheets/d/1Fa25-N6f79vxX2vKdAVxmi7Dwy5hf34dnRWdXsvIvqw/edit#gid=763219425!"",""A2:K500""),8,0)"),"#N/A")</f>
        <v>#N/A</v>
      </c>
      <c r="J410" s="27" t="str">
        <f ca="1">IFERROR(__xludf.DUMMYFUNCTION("VLOOKUP(A410, IMPORTRANGE(""https://docs.google.com/spreadsheets/d/1Fa25-N6f79vxX2vKdAVxmi7Dwy5hf34dnRWdXsvIvqw/edit#gid=763219425!"",""A2:K500""),9,0)"),"#N/A")</f>
        <v>#N/A</v>
      </c>
      <c r="K410" s="27" t="str">
        <f ca="1">IFERROR(__xludf.DUMMYFUNCTION("VLOOKUP(A410, IMPORTRANGE(""https://docs.google.com/spreadsheets/d/1Fa25-N6f79vxX2vKdAVxmi7Dwy5hf34dnRWdXsvIvqw/edit#gid=763219425!"",""A2:K500""),10,0)"),"#N/A")</f>
        <v>#N/A</v>
      </c>
      <c r="L410" s="28" t="e">
        <f t="shared" ca="1" si="4"/>
        <v>#VALUE!</v>
      </c>
      <c r="M410" s="30" t="e">
        <f t="shared" ca="1" si="5"/>
        <v>#VALUE!</v>
      </c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4.25" x14ac:dyDescent="0.2">
      <c r="A411" s="25">
        <f t="shared" si="3"/>
        <v>410</v>
      </c>
      <c r="B411" s="26" t="str">
        <f ca="1">IFERROR(__xludf.DUMMYFUNCTION("VLOOKUP(A411, IMPORTRANGE(""https://docs.google.com/spreadsheets/d/1Fa25-N6f79vxX2vKdAVxmi7Dwy5hf34dnRWdXsvIvqw/edit#gid=763219425!"",""A2:K500""),3,0)"),"#N/A")</f>
        <v>#N/A</v>
      </c>
      <c r="C411" s="12" t="str">
        <f ca="1">IFERROR(__xludf.DUMMYFUNCTION("index(SPLIT(B411, "" ""), 0, 3)"),"#N/A")</f>
        <v>#N/A</v>
      </c>
      <c r="D411" s="13" t="e">
        <f ca="1">VLOOKUP(C411,Names!$C$2:$D$54,2,FALSE)</f>
        <v>#N/A</v>
      </c>
      <c r="E411" s="5" t="str">
        <f ca="1">IFERROR(__xludf.DUMMYFUNCTION("VLOOKUP(A411, IMPORTRANGE(""https://docs.google.com/spreadsheets/d/1Fa25-N6f79vxX2vKdAVxmi7Dwy5hf34dnRWdXsvIvqw/edit#gid=763219425!"",""A2:K500""),4,0)"),"#N/A")</f>
        <v>#N/A</v>
      </c>
      <c r="F411" s="5" t="str">
        <f ca="1">IFERROR(__xludf.DUMMYFUNCTION("VLOOKUP(A411, IMPORTRANGE(""https://docs.google.com/spreadsheets/d/1Fa25-N6f79vxX2vKdAVxmi7Dwy5hf34dnRWdXsvIvqw/edit#gid=763219425!"",""A2:K500""),5,0)"),"#N/A")</f>
        <v>#N/A</v>
      </c>
      <c r="G411" s="5" t="str">
        <f ca="1">IFERROR(__xludf.DUMMYFUNCTION("VLOOKUP(A411, IMPORTRANGE(""https://docs.google.com/spreadsheets/d/1Fa25-N6f79vxX2vKdAVxmi7Dwy5hf34dnRWdXsvIvqw/edit#gid=763219425!"",""A2:K500""),6,0)"),"#N/A")</f>
        <v>#N/A</v>
      </c>
      <c r="H411" s="27" t="str">
        <f ca="1">IFERROR(__xludf.DUMMYFUNCTION("VLOOKUP(A411, IMPORTRANGE(""https://docs.google.com/spreadsheets/d/1Fa25-N6f79vxX2vKdAVxmi7Dwy5hf34dnRWdXsvIvqw/edit#gid=763219425!"",""A2:K500""),7,0)"),"#N/A")</f>
        <v>#N/A</v>
      </c>
      <c r="I411" s="27" t="str">
        <f ca="1">IFERROR(__xludf.DUMMYFUNCTION("VLOOKUP(A411, IMPORTRANGE(""https://docs.google.com/spreadsheets/d/1Fa25-N6f79vxX2vKdAVxmi7Dwy5hf34dnRWdXsvIvqw/edit#gid=763219425!"",""A2:K500""),8,0)"),"#N/A")</f>
        <v>#N/A</v>
      </c>
      <c r="J411" s="27" t="str">
        <f ca="1">IFERROR(__xludf.DUMMYFUNCTION("VLOOKUP(A411, IMPORTRANGE(""https://docs.google.com/spreadsheets/d/1Fa25-N6f79vxX2vKdAVxmi7Dwy5hf34dnRWdXsvIvqw/edit#gid=763219425!"",""A2:K500""),9,0)"),"#N/A")</f>
        <v>#N/A</v>
      </c>
      <c r="K411" s="27" t="str">
        <f ca="1">IFERROR(__xludf.DUMMYFUNCTION("VLOOKUP(A411, IMPORTRANGE(""https://docs.google.com/spreadsheets/d/1Fa25-N6f79vxX2vKdAVxmi7Dwy5hf34dnRWdXsvIvqw/edit#gid=763219425!"",""A2:K500""),10,0)"),"#N/A")</f>
        <v>#N/A</v>
      </c>
      <c r="L411" s="28" t="e">
        <f t="shared" ca="1" si="4"/>
        <v>#VALUE!</v>
      </c>
      <c r="M411" s="30" t="e">
        <f t="shared" ca="1" si="5"/>
        <v>#VALUE!</v>
      </c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4.25" x14ac:dyDescent="0.2">
      <c r="A412" s="25">
        <f t="shared" si="3"/>
        <v>411</v>
      </c>
      <c r="B412" s="26" t="str">
        <f ca="1">IFERROR(__xludf.DUMMYFUNCTION("VLOOKUP(A412, IMPORTRANGE(""https://docs.google.com/spreadsheets/d/1Fa25-N6f79vxX2vKdAVxmi7Dwy5hf34dnRWdXsvIvqw/edit#gid=763219425!"",""A2:K500""),3,0)"),"#N/A")</f>
        <v>#N/A</v>
      </c>
      <c r="C412" s="12" t="str">
        <f ca="1">IFERROR(__xludf.DUMMYFUNCTION("index(SPLIT(B412, "" ""), 0, 3)"),"#N/A")</f>
        <v>#N/A</v>
      </c>
      <c r="D412" s="13" t="e">
        <f ca="1">VLOOKUP(C412,Names!$C$2:$D$54,2,FALSE)</f>
        <v>#N/A</v>
      </c>
      <c r="E412" s="5" t="str">
        <f ca="1">IFERROR(__xludf.DUMMYFUNCTION("VLOOKUP(A412, IMPORTRANGE(""https://docs.google.com/spreadsheets/d/1Fa25-N6f79vxX2vKdAVxmi7Dwy5hf34dnRWdXsvIvqw/edit#gid=763219425!"",""A2:K500""),4,0)"),"#N/A")</f>
        <v>#N/A</v>
      </c>
      <c r="F412" s="5" t="str">
        <f ca="1">IFERROR(__xludf.DUMMYFUNCTION("VLOOKUP(A412, IMPORTRANGE(""https://docs.google.com/spreadsheets/d/1Fa25-N6f79vxX2vKdAVxmi7Dwy5hf34dnRWdXsvIvqw/edit#gid=763219425!"",""A2:K500""),5,0)"),"#N/A")</f>
        <v>#N/A</v>
      </c>
      <c r="G412" s="5" t="str">
        <f ca="1">IFERROR(__xludf.DUMMYFUNCTION("VLOOKUP(A412, IMPORTRANGE(""https://docs.google.com/spreadsheets/d/1Fa25-N6f79vxX2vKdAVxmi7Dwy5hf34dnRWdXsvIvqw/edit#gid=763219425!"",""A2:K500""),6,0)"),"#N/A")</f>
        <v>#N/A</v>
      </c>
      <c r="H412" s="27" t="str">
        <f ca="1">IFERROR(__xludf.DUMMYFUNCTION("VLOOKUP(A412, IMPORTRANGE(""https://docs.google.com/spreadsheets/d/1Fa25-N6f79vxX2vKdAVxmi7Dwy5hf34dnRWdXsvIvqw/edit#gid=763219425!"",""A2:K500""),7,0)"),"#N/A")</f>
        <v>#N/A</v>
      </c>
      <c r="I412" s="27" t="str">
        <f ca="1">IFERROR(__xludf.DUMMYFUNCTION("VLOOKUP(A412, IMPORTRANGE(""https://docs.google.com/spreadsheets/d/1Fa25-N6f79vxX2vKdAVxmi7Dwy5hf34dnRWdXsvIvqw/edit#gid=763219425!"",""A2:K500""),8,0)"),"#N/A")</f>
        <v>#N/A</v>
      </c>
      <c r="J412" s="27" t="str">
        <f ca="1">IFERROR(__xludf.DUMMYFUNCTION("VLOOKUP(A412, IMPORTRANGE(""https://docs.google.com/spreadsheets/d/1Fa25-N6f79vxX2vKdAVxmi7Dwy5hf34dnRWdXsvIvqw/edit#gid=763219425!"",""A2:K500""),9,0)"),"#N/A")</f>
        <v>#N/A</v>
      </c>
      <c r="K412" s="27" t="str">
        <f ca="1">IFERROR(__xludf.DUMMYFUNCTION("VLOOKUP(A412, IMPORTRANGE(""https://docs.google.com/spreadsheets/d/1Fa25-N6f79vxX2vKdAVxmi7Dwy5hf34dnRWdXsvIvqw/edit#gid=763219425!"",""A2:K500""),10,0)"),"#N/A")</f>
        <v>#N/A</v>
      </c>
      <c r="L412" s="28" t="e">
        <f t="shared" ca="1" si="4"/>
        <v>#VALUE!</v>
      </c>
      <c r="M412" s="30" t="e">
        <f t="shared" ca="1" si="5"/>
        <v>#VALUE!</v>
      </c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4.25" x14ac:dyDescent="0.2">
      <c r="A413" s="25">
        <f t="shared" si="3"/>
        <v>412</v>
      </c>
      <c r="B413" s="26" t="str">
        <f ca="1">IFERROR(__xludf.DUMMYFUNCTION("VLOOKUP(A413, IMPORTRANGE(""https://docs.google.com/spreadsheets/d/1Fa25-N6f79vxX2vKdAVxmi7Dwy5hf34dnRWdXsvIvqw/edit#gid=763219425!"",""A2:K500""),3,0)"),"#N/A")</f>
        <v>#N/A</v>
      </c>
      <c r="C413" s="12" t="str">
        <f ca="1">IFERROR(__xludf.DUMMYFUNCTION("index(SPLIT(B413, "" ""), 0, 3)"),"#N/A")</f>
        <v>#N/A</v>
      </c>
      <c r="D413" s="13" t="e">
        <f ca="1">VLOOKUP(C413,Names!$C$2:$D$54,2,FALSE)</f>
        <v>#N/A</v>
      </c>
      <c r="E413" s="5" t="str">
        <f ca="1">IFERROR(__xludf.DUMMYFUNCTION("VLOOKUP(A413, IMPORTRANGE(""https://docs.google.com/spreadsheets/d/1Fa25-N6f79vxX2vKdAVxmi7Dwy5hf34dnRWdXsvIvqw/edit#gid=763219425!"",""A2:K500""),4,0)"),"#N/A")</f>
        <v>#N/A</v>
      </c>
      <c r="F413" s="5" t="str">
        <f ca="1">IFERROR(__xludf.DUMMYFUNCTION("VLOOKUP(A413, IMPORTRANGE(""https://docs.google.com/spreadsheets/d/1Fa25-N6f79vxX2vKdAVxmi7Dwy5hf34dnRWdXsvIvqw/edit#gid=763219425!"",""A2:K500""),5,0)"),"#N/A")</f>
        <v>#N/A</v>
      </c>
      <c r="G413" s="5" t="str">
        <f ca="1">IFERROR(__xludf.DUMMYFUNCTION("VLOOKUP(A413, IMPORTRANGE(""https://docs.google.com/spreadsheets/d/1Fa25-N6f79vxX2vKdAVxmi7Dwy5hf34dnRWdXsvIvqw/edit#gid=763219425!"",""A2:K500""),6,0)"),"#N/A")</f>
        <v>#N/A</v>
      </c>
      <c r="H413" s="27" t="str">
        <f ca="1">IFERROR(__xludf.DUMMYFUNCTION("VLOOKUP(A413, IMPORTRANGE(""https://docs.google.com/spreadsheets/d/1Fa25-N6f79vxX2vKdAVxmi7Dwy5hf34dnRWdXsvIvqw/edit#gid=763219425!"",""A2:K500""),7,0)"),"#N/A")</f>
        <v>#N/A</v>
      </c>
      <c r="I413" s="27" t="str">
        <f ca="1">IFERROR(__xludf.DUMMYFUNCTION("VLOOKUP(A413, IMPORTRANGE(""https://docs.google.com/spreadsheets/d/1Fa25-N6f79vxX2vKdAVxmi7Dwy5hf34dnRWdXsvIvqw/edit#gid=763219425!"",""A2:K500""),8,0)"),"#N/A")</f>
        <v>#N/A</v>
      </c>
      <c r="J413" s="27" t="str">
        <f ca="1">IFERROR(__xludf.DUMMYFUNCTION("VLOOKUP(A413, IMPORTRANGE(""https://docs.google.com/spreadsheets/d/1Fa25-N6f79vxX2vKdAVxmi7Dwy5hf34dnRWdXsvIvqw/edit#gid=763219425!"",""A2:K500""),9,0)"),"#N/A")</f>
        <v>#N/A</v>
      </c>
      <c r="K413" s="27" t="str">
        <f ca="1">IFERROR(__xludf.DUMMYFUNCTION("VLOOKUP(A413, IMPORTRANGE(""https://docs.google.com/spreadsheets/d/1Fa25-N6f79vxX2vKdAVxmi7Dwy5hf34dnRWdXsvIvqw/edit#gid=763219425!"",""A2:K500""),10,0)"),"#N/A")</f>
        <v>#N/A</v>
      </c>
      <c r="L413" s="28" t="e">
        <f t="shared" ca="1" si="4"/>
        <v>#VALUE!</v>
      </c>
      <c r="M413" s="30" t="e">
        <f t="shared" ca="1" si="5"/>
        <v>#VALUE!</v>
      </c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4.25" x14ac:dyDescent="0.2">
      <c r="A414" s="25">
        <f t="shared" si="3"/>
        <v>413</v>
      </c>
      <c r="B414" s="26" t="str">
        <f ca="1">IFERROR(__xludf.DUMMYFUNCTION("VLOOKUP(A414, IMPORTRANGE(""https://docs.google.com/spreadsheets/d/1Fa25-N6f79vxX2vKdAVxmi7Dwy5hf34dnRWdXsvIvqw/edit#gid=763219425!"",""A2:K500""),3,0)"),"#N/A")</f>
        <v>#N/A</v>
      </c>
      <c r="C414" s="12" t="str">
        <f ca="1">IFERROR(__xludf.DUMMYFUNCTION("index(SPLIT(B414, "" ""), 0, 3)"),"#N/A")</f>
        <v>#N/A</v>
      </c>
      <c r="D414" s="13" t="e">
        <f ca="1">VLOOKUP(C414,Names!$C$2:$D$54,2,FALSE)</f>
        <v>#N/A</v>
      </c>
      <c r="E414" s="5" t="str">
        <f ca="1">IFERROR(__xludf.DUMMYFUNCTION("VLOOKUP(A414, IMPORTRANGE(""https://docs.google.com/spreadsheets/d/1Fa25-N6f79vxX2vKdAVxmi7Dwy5hf34dnRWdXsvIvqw/edit#gid=763219425!"",""A2:K500""),4,0)"),"#N/A")</f>
        <v>#N/A</v>
      </c>
      <c r="F414" s="5" t="str">
        <f ca="1">IFERROR(__xludf.DUMMYFUNCTION("VLOOKUP(A414, IMPORTRANGE(""https://docs.google.com/spreadsheets/d/1Fa25-N6f79vxX2vKdAVxmi7Dwy5hf34dnRWdXsvIvqw/edit#gid=763219425!"",""A2:K500""),5,0)"),"#N/A")</f>
        <v>#N/A</v>
      </c>
      <c r="G414" s="5" t="str">
        <f ca="1">IFERROR(__xludf.DUMMYFUNCTION("VLOOKUP(A414, IMPORTRANGE(""https://docs.google.com/spreadsheets/d/1Fa25-N6f79vxX2vKdAVxmi7Dwy5hf34dnRWdXsvIvqw/edit#gid=763219425!"",""A2:K500""),6,0)"),"#N/A")</f>
        <v>#N/A</v>
      </c>
      <c r="H414" s="27" t="str">
        <f ca="1">IFERROR(__xludf.DUMMYFUNCTION("VLOOKUP(A414, IMPORTRANGE(""https://docs.google.com/spreadsheets/d/1Fa25-N6f79vxX2vKdAVxmi7Dwy5hf34dnRWdXsvIvqw/edit#gid=763219425!"",""A2:K500""),7,0)"),"#N/A")</f>
        <v>#N/A</v>
      </c>
      <c r="I414" s="27" t="str">
        <f ca="1">IFERROR(__xludf.DUMMYFUNCTION("VLOOKUP(A414, IMPORTRANGE(""https://docs.google.com/spreadsheets/d/1Fa25-N6f79vxX2vKdAVxmi7Dwy5hf34dnRWdXsvIvqw/edit#gid=763219425!"",""A2:K500""),8,0)"),"#N/A")</f>
        <v>#N/A</v>
      </c>
      <c r="J414" s="27" t="str">
        <f ca="1">IFERROR(__xludf.DUMMYFUNCTION("VLOOKUP(A414, IMPORTRANGE(""https://docs.google.com/spreadsheets/d/1Fa25-N6f79vxX2vKdAVxmi7Dwy5hf34dnRWdXsvIvqw/edit#gid=763219425!"",""A2:K500""),9,0)"),"#N/A")</f>
        <v>#N/A</v>
      </c>
      <c r="K414" s="27" t="str">
        <f ca="1">IFERROR(__xludf.DUMMYFUNCTION("VLOOKUP(A414, IMPORTRANGE(""https://docs.google.com/spreadsheets/d/1Fa25-N6f79vxX2vKdAVxmi7Dwy5hf34dnRWdXsvIvqw/edit#gid=763219425!"",""A2:K500""),10,0)"),"#N/A")</f>
        <v>#N/A</v>
      </c>
      <c r="L414" s="28" t="e">
        <f t="shared" ca="1" si="4"/>
        <v>#VALUE!</v>
      </c>
      <c r="M414" s="30" t="e">
        <f t="shared" ca="1" si="5"/>
        <v>#VALUE!</v>
      </c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4.25" x14ac:dyDescent="0.2">
      <c r="A415" s="25">
        <f t="shared" si="3"/>
        <v>414</v>
      </c>
      <c r="B415" s="26" t="str">
        <f ca="1">IFERROR(__xludf.DUMMYFUNCTION("VLOOKUP(A415, IMPORTRANGE(""https://docs.google.com/spreadsheets/d/1Fa25-N6f79vxX2vKdAVxmi7Dwy5hf34dnRWdXsvIvqw/edit#gid=763219425!"",""A2:K500""),3,0)"),"#N/A")</f>
        <v>#N/A</v>
      </c>
      <c r="C415" s="12" t="str">
        <f ca="1">IFERROR(__xludf.DUMMYFUNCTION("index(SPLIT(B415, "" ""), 0, 3)"),"#N/A")</f>
        <v>#N/A</v>
      </c>
      <c r="D415" s="13" t="e">
        <f ca="1">VLOOKUP(C415,Names!$C$2:$D$54,2,FALSE)</f>
        <v>#N/A</v>
      </c>
      <c r="E415" s="5" t="str">
        <f ca="1">IFERROR(__xludf.DUMMYFUNCTION("VLOOKUP(A415, IMPORTRANGE(""https://docs.google.com/spreadsheets/d/1Fa25-N6f79vxX2vKdAVxmi7Dwy5hf34dnRWdXsvIvqw/edit#gid=763219425!"",""A2:K500""),4,0)"),"#N/A")</f>
        <v>#N/A</v>
      </c>
      <c r="F415" s="5" t="str">
        <f ca="1">IFERROR(__xludf.DUMMYFUNCTION("VLOOKUP(A415, IMPORTRANGE(""https://docs.google.com/spreadsheets/d/1Fa25-N6f79vxX2vKdAVxmi7Dwy5hf34dnRWdXsvIvqw/edit#gid=763219425!"",""A2:K500""),5,0)"),"#N/A")</f>
        <v>#N/A</v>
      </c>
      <c r="G415" s="5" t="str">
        <f ca="1">IFERROR(__xludf.DUMMYFUNCTION("VLOOKUP(A415, IMPORTRANGE(""https://docs.google.com/spreadsheets/d/1Fa25-N6f79vxX2vKdAVxmi7Dwy5hf34dnRWdXsvIvqw/edit#gid=763219425!"",""A2:K500""),6,0)"),"#N/A")</f>
        <v>#N/A</v>
      </c>
      <c r="H415" s="27" t="str">
        <f ca="1">IFERROR(__xludf.DUMMYFUNCTION("VLOOKUP(A415, IMPORTRANGE(""https://docs.google.com/spreadsheets/d/1Fa25-N6f79vxX2vKdAVxmi7Dwy5hf34dnRWdXsvIvqw/edit#gid=763219425!"",""A2:K500""),7,0)"),"#N/A")</f>
        <v>#N/A</v>
      </c>
      <c r="I415" s="27" t="str">
        <f ca="1">IFERROR(__xludf.DUMMYFUNCTION("VLOOKUP(A415, IMPORTRANGE(""https://docs.google.com/spreadsheets/d/1Fa25-N6f79vxX2vKdAVxmi7Dwy5hf34dnRWdXsvIvqw/edit#gid=763219425!"",""A2:K500""),8,0)"),"#N/A")</f>
        <v>#N/A</v>
      </c>
      <c r="J415" s="27" t="str">
        <f ca="1">IFERROR(__xludf.DUMMYFUNCTION("VLOOKUP(A415, IMPORTRANGE(""https://docs.google.com/spreadsheets/d/1Fa25-N6f79vxX2vKdAVxmi7Dwy5hf34dnRWdXsvIvqw/edit#gid=763219425!"",""A2:K500""),9,0)"),"#N/A")</f>
        <v>#N/A</v>
      </c>
      <c r="K415" s="27" t="str">
        <f ca="1">IFERROR(__xludf.DUMMYFUNCTION("VLOOKUP(A415, IMPORTRANGE(""https://docs.google.com/spreadsheets/d/1Fa25-N6f79vxX2vKdAVxmi7Dwy5hf34dnRWdXsvIvqw/edit#gid=763219425!"",""A2:K500""),10,0)"),"#N/A")</f>
        <v>#N/A</v>
      </c>
      <c r="L415" s="28" t="e">
        <f t="shared" ca="1" si="4"/>
        <v>#VALUE!</v>
      </c>
      <c r="M415" s="30" t="e">
        <f t="shared" ca="1" si="5"/>
        <v>#VALUE!</v>
      </c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4.25" x14ac:dyDescent="0.2">
      <c r="A416" s="25">
        <f t="shared" si="3"/>
        <v>415</v>
      </c>
      <c r="B416" s="26" t="str">
        <f ca="1">IFERROR(__xludf.DUMMYFUNCTION("VLOOKUP(A416, IMPORTRANGE(""https://docs.google.com/spreadsheets/d/1Fa25-N6f79vxX2vKdAVxmi7Dwy5hf34dnRWdXsvIvqw/edit#gid=763219425!"",""A2:K500""),3,0)"),"#N/A")</f>
        <v>#N/A</v>
      </c>
      <c r="C416" s="12" t="str">
        <f ca="1">IFERROR(__xludf.DUMMYFUNCTION("index(SPLIT(B416, "" ""), 0, 3)"),"#N/A")</f>
        <v>#N/A</v>
      </c>
      <c r="D416" s="13" t="e">
        <f ca="1">VLOOKUP(C416,Names!$C$2:$D$54,2,FALSE)</f>
        <v>#N/A</v>
      </c>
      <c r="E416" s="5" t="str">
        <f ca="1">IFERROR(__xludf.DUMMYFUNCTION("VLOOKUP(A416, IMPORTRANGE(""https://docs.google.com/spreadsheets/d/1Fa25-N6f79vxX2vKdAVxmi7Dwy5hf34dnRWdXsvIvqw/edit#gid=763219425!"",""A2:K500""),4,0)"),"#N/A")</f>
        <v>#N/A</v>
      </c>
      <c r="F416" s="5" t="str">
        <f ca="1">IFERROR(__xludf.DUMMYFUNCTION("VLOOKUP(A416, IMPORTRANGE(""https://docs.google.com/spreadsheets/d/1Fa25-N6f79vxX2vKdAVxmi7Dwy5hf34dnRWdXsvIvqw/edit#gid=763219425!"",""A2:K500""),5,0)"),"#N/A")</f>
        <v>#N/A</v>
      </c>
      <c r="G416" s="5" t="str">
        <f ca="1">IFERROR(__xludf.DUMMYFUNCTION("VLOOKUP(A416, IMPORTRANGE(""https://docs.google.com/spreadsheets/d/1Fa25-N6f79vxX2vKdAVxmi7Dwy5hf34dnRWdXsvIvqw/edit#gid=763219425!"",""A2:K500""),6,0)"),"#N/A")</f>
        <v>#N/A</v>
      </c>
      <c r="H416" s="27" t="str">
        <f ca="1">IFERROR(__xludf.DUMMYFUNCTION("VLOOKUP(A416, IMPORTRANGE(""https://docs.google.com/spreadsheets/d/1Fa25-N6f79vxX2vKdAVxmi7Dwy5hf34dnRWdXsvIvqw/edit#gid=763219425!"",""A2:K500""),7,0)"),"#N/A")</f>
        <v>#N/A</v>
      </c>
      <c r="I416" s="27" t="str">
        <f ca="1">IFERROR(__xludf.DUMMYFUNCTION("VLOOKUP(A416, IMPORTRANGE(""https://docs.google.com/spreadsheets/d/1Fa25-N6f79vxX2vKdAVxmi7Dwy5hf34dnRWdXsvIvqw/edit#gid=763219425!"",""A2:K500""),8,0)"),"#N/A")</f>
        <v>#N/A</v>
      </c>
      <c r="J416" s="27" t="str">
        <f ca="1">IFERROR(__xludf.DUMMYFUNCTION("VLOOKUP(A416, IMPORTRANGE(""https://docs.google.com/spreadsheets/d/1Fa25-N6f79vxX2vKdAVxmi7Dwy5hf34dnRWdXsvIvqw/edit#gid=763219425!"",""A2:K500""),9,0)"),"#N/A")</f>
        <v>#N/A</v>
      </c>
      <c r="K416" s="27" t="str">
        <f ca="1">IFERROR(__xludf.DUMMYFUNCTION("VLOOKUP(A416, IMPORTRANGE(""https://docs.google.com/spreadsheets/d/1Fa25-N6f79vxX2vKdAVxmi7Dwy5hf34dnRWdXsvIvqw/edit#gid=763219425!"",""A2:K500""),10,0)"),"#N/A")</f>
        <v>#N/A</v>
      </c>
      <c r="L416" s="28" t="e">
        <f t="shared" ca="1" si="4"/>
        <v>#VALUE!</v>
      </c>
      <c r="M416" s="30" t="e">
        <f t="shared" ca="1" si="5"/>
        <v>#VALUE!</v>
      </c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4.25" x14ac:dyDescent="0.2">
      <c r="A417" s="25">
        <f t="shared" si="3"/>
        <v>416</v>
      </c>
      <c r="B417" s="26" t="str">
        <f ca="1">IFERROR(__xludf.DUMMYFUNCTION("VLOOKUP(A417, IMPORTRANGE(""https://docs.google.com/spreadsheets/d/1Fa25-N6f79vxX2vKdAVxmi7Dwy5hf34dnRWdXsvIvqw/edit#gid=763219425!"",""A2:K500""),3,0)"),"#N/A")</f>
        <v>#N/A</v>
      </c>
      <c r="C417" s="12" t="str">
        <f ca="1">IFERROR(__xludf.DUMMYFUNCTION("index(SPLIT(B417, "" ""), 0, 3)"),"#N/A")</f>
        <v>#N/A</v>
      </c>
      <c r="D417" s="13" t="e">
        <f ca="1">VLOOKUP(C417,Names!$C$2:$D$54,2,FALSE)</f>
        <v>#N/A</v>
      </c>
      <c r="E417" s="5" t="str">
        <f ca="1">IFERROR(__xludf.DUMMYFUNCTION("VLOOKUP(A417, IMPORTRANGE(""https://docs.google.com/spreadsheets/d/1Fa25-N6f79vxX2vKdAVxmi7Dwy5hf34dnRWdXsvIvqw/edit#gid=763219425!"",""A2:K500""),4,0)"),"#N/A")</f>
        <v>#N/A</v>
      </c>
      <c r="F417" s="5" t="str">
        <f ca="1">IFERROR(__xludf.DUMMYFUNCTION("VLOOKUP(A417, IMPORTRANGE(""https://docs.google.com/spreadsheets/d/1Fa25-N6f79vxX2vKdAVxmi7Dwy5hf34dnRWdXsvIvqw/edit#gid=763219425!"",""A2:K500""),5,0)"),"#N/A")</f>
        <v>#N/A</v>
      </c>
      <c r="G417" s="5" t="str">
        <f ca="1">IFERROR(__xludf.DUMMYFUNCTION("VLOOKUP(A417, IMPORTRANGE(""https://docs.google.com/spreadsheets/d/1Fa25-N6f79vxX2vKdAVxmi7Dwy5hf34dnRWdXsvIvqw/edit#gid=763219425!"",""A2:K500""),6,0)"),"#N/A")</f>
        <v>#N/A</v>
      </c>
      <c r="H417" s="27" t="str">
        <f ca="1">IFERROR(__xludf.DUMMYFUNCTION("VLOOKUP(A417, IMPORTRANGE(""https://docs.google.com/spreadsheets/d/1Fa25-N6f79vxX2vKdAVxmi7Dwy5hf34dnRWdXsvIvqw/edit#gid=763219425!"",""A2:K500""),7,0)"),"#N/A")</f>
        <v>#N/A</v>
      </c>
      <c r="I417" s="27" t="str">
        <f ca="1">IFERROR(__xludf.DUMMYFUNCTION("VLOOKUP(A417, IMPORTRANGE(""https://docs.google.com/spreadsheets/d/1Fa25-N6f79vxX2vKdAVxmi7Dwy5hf34dnRWdXsvIvqw/edit#gid=763219425!"",""A2:K500""),8,0)"),"#N/A")</f>
        <v>#N/A</v>
      </c>
      <c r="J417" s="27" t="str">
        <f ca="1">IFERROR(__xludf.DUMMYFUNCTION("VLOOKUP(A417, IMPORTRANGE(""https://docs.google.com/spreadsheets/d/1Fa25-N6f79vxX2vKdAVxmi7Dwy5hf34dnRWdXsvIvqw/edit#gid=763219425!"",""A2:K500""),9,0)"),"#N/A")</f>
        <v>#N/A</v>
      </c>
      <c r="K417" s="27" t="str">
        <f ca="1">IFERROR(__xludf.DUMMYFUNCTION("VLOOKUP(A417, IMPORTRANGE(""https://docs.google.com/spreadsheets/d/1Fa25-N6f79vxX2vKdAVxmi7Dwy5hf34dnRWdXsvIvqw/edit#gid=763219425!"",""A2:K500""),10,0)"),"#N/A")</f>
        <v>#N/A</v>
      </c>
      <c r="L417" s="28" t="e">
        <f t="shared" ca="1" si="4"/>
        <v>#VALUE!</v>
      </c>
      <c r="M417" s="30" t="e">
        <f t="shared" ca="1" si="5"/>
        <v>#VALUE!</v>
      </c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4.25" x14ac:dyDescent="0.2">
      <c r="A418" s="25">
        <f t="shared" si="3"/>
        <v>417</v>
      </c>
      <c r="B418" s="26" t="str">
        <f ca="1">IFERROR(__xludf.DUMMYFUNCTION("VLOOKUP(A418, IMPORTRANGE(""https://docs.google.com/spreadsheets/d/1Fa25-N6f79vxX2vKdAVxmi7Dwy5hf34dnRWdXsvIvqw/edit#gid=763219425!"",""A2:K500""),3,0)"),"#N/A")</f>
        <v>#N/A</v>
      </c>
      <c r="C418" s="12" t="str">
        <f ca="1">IFERROR(__xludf.DUMMYFUNCTION("index(SPLIT(B418, "" ""), 0, 3)"),"#N/A")</f>
        <v>#N/A</v>
      </c>
      <c r="D418" s="13" t="e">
        <f ca="1">VLOOKUP(C418,Names!$C$2:$D$54,2,FALSE)</f>
        <v>#N/A</v>
      </c>
      <c r="E418" s="5" t="str">
        <f ca="1">IFERROR(__xludf.DUMMYFUNCTION("VLOOKUP(A418, IMPORTRANGE(""https://docs.google.com/spreadsheets/d/1Fa25-N6f79vxX2vKdAVxmi7Dwy5hf34dnRWdXsvIvqw/edit#gid=763219425!"",""A2:K500""),4,0)"),"#N/A")</f>
        <v>#N/A</v>
      </c>
      <c r="F418" s="5" t="str">
        <f ca="1">IFERROR(__xludf.DUMMYFUNCTION("VLOOKUP(A418, IMPORTRANGE(""https://docs.google.com/spreadsheets/d/1Fa25-N6f79vxX2vKdAVxmi7Dwy5hf34dnRWdXsvIvqw/edit#gid=763219425!"",""A2:K500""),5,0)"),"#N/A")</f>
        <v>#N/A</v>
      </c>
      <c r="G418" s="5" t="str">
        <f ca="1">IFERROR(__xludf.DUMMYFUNCTION("VLOOKUP(A418, IMPORTRANGE(""https://docs.google.com/spreadsheets/d/1Fa25-N6f79vxX2vKdAVxmi7Dwy5hf34dnRWdXsvIvqw/edit#gid=763219425!"",""A2:K500""),6,0)"),"#N/A")</f>
        <v>#N/A</v>
      </c>
      <c r="H418" s="27" t="str">
        <f ca="1">IFERROR(__xludf.DUMMYFUNCTION("VLOOKUP(A418, IMPORTRANGE(""https://docs.google.com/spreadsheets/d/1Fa25-N6f79vxX2vKdAVxmi7Dwy5hf34dnRWdXsvIvqw/edit#gid=763219425!"",""A2:K500""),7,0)"),"#N/A")</f>
        <v>#N/A</v>
      </c>
      <c r="I418" s="27" t="str">
        <f ca="1">IFERROR(__xludf.DUMMYFUNCTION("VLOOKUP(A418, IMPORTRANGE(""https://docs.google.com/spreadsheets/d/1Fa25-N6f79vxX2vKdAVxmi7Dwy5hf34dnRWdXsvIvqw/edit#gid=763219425!"",""A2:K500""),8,0)"),"#N/A")</f>
        <v>#N/A</v>
      </c>
      <c r="J418" s="27" t="str">
        <f ca="1">IFERROR(__xludf.DUMMYFUNCTION("VLOOKUP(A418, IMPORTRANGE(""https://docs.google.com/spreadsheets/d/1Fa25-N6f79vxX2vKdAVxmi7Dwy5hf34dnRWdXsvIvqw/edit#gid=763219425!"",""A2:K500""),9,0)"),"#N/A")</f>
        <v>#N/A</v>
      </c>
      <c r="K418" s="27" t="str">
        <f ca="1">IFERROR(__xludf.DUMMYFUNCTION("VLOOKUP(A418, IMPORTRANGE(""https://docs.google.com/spreadsheets/d/1Fa25-N6f79vxX2vKdAVxmi7Dwy5hf34dnRWdXsvIvqw/edit#gid=763219425!"",""A2:K500""),10,0)"),"#N/A")</f>
        <v>#N/A</v>
      </c>
      <c r="L418" s="28" t="e">
        <f t="shared" ca="1" si="4"/>
        <v>#VALUE!</v>
      </c>
      <c r="M418" s="30" t="e">
        <f t="shared" ca="1" si="5"/>
        <v>#VALUE!</v>
      </c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4.25" x14ac:dyDescent="0.2">
      <c r="A419" s="25">
        <f t="shared" si="3"/>
        <v>418</v>
      </c>
      <c r="B419" s="26" t="str">
        <f ca="1">IFERROR(__xludf.DUMMYFUNCTION("VLOOKUP(A419, IMPORTRANGE(""https://docs.google.com/spreadsheets/d/1Fa25-N6f79vxX2vKdAVxmi7Dwy5hf34dnRWdXsvIvqw/edit#gid=763219425!"",""A2:K500""),3,0)"),"#N/A")</f>
        <v>#N/A</v>
      </c>
      <c r="C419" s="12" t="str">
        <f ca="1">IFERROR(__xludf.DUMMYFUNCTION("index(SPLIT(B419, "" ""), 0, 3)"),"#N/A")</f>
        <v>#N/A</v>
      </c>
      <c r="D419" s="13" t="e">
        <f ca="1">VLOOKUP(C419,Names!$C$2:$D$54,2,FALSE)</f>
        <v>#N/A</v>
      </c>
      <c r="E419" s="5" t="str">
        <f ca="1">IFERROR(__xludf.DUMMYFUNCTION("VLOOKUP(A419, IMPORTRANGE(""https://docs.google.com/spreadsheets/d/1Fa25-N6f79vxX2vKdAVxmi7Dwy5hf34dnRWdXsvIvqw/edit#gid=763219425!"",""A2:K500""),4,0)"),"#N/A")</f>
        <v>#N/A</v>
      </c>
      <c r="F419" s="5" t="str">
        <f ca="1">IFERROR(__xludf.DUMMYFUNCTION("VLOOKUP(A419, IMPORTRANGE(""https://docs.google.com/spreadsheets/d/1Fa25-N6f79vxX2vKdAVxmi7Dwy5hf34dnRWdXsvIvqw/edit#gid=763219425!"",""A2:K500""),5,0)"),"#N/A")</f>
        <v>#N/A</v>
      </c>
      <c r="G419" s="5" t="str">
        <f ca="1">IFERROR(__xludf.DUMMYFUNCTION("VLOOKUP(A419, IMPORTRANGE(""https://docs.google.com/spreadsheets/d/1Fa25-N6f79vxX2vKdAVxmi7Dwy5hf34dnRWdXsvIvqw/edit#gid=763219425!"",""A2:K500""),6,0)"),"#N/A")</f>
        <v>#N/A</v>
      </c>
      <c r="H419" s="27" t="str">
        <f ca="1">IFERROR(__xludf.DUMMYFUNCTION("VLOOKUP(A419, IMPORTRANGE(""https://docs.google.com/spreadsheets/d/1Fa25-N6f79vxX2vKdAVxmi7Dwy5hf34dnRWdXsvIvqw/edit#gid=763219425!"",""A2:K500""),7,0)"),"#N/A")</f>
        <v>#N/A</v>
      </c>
      <c r="I419" s="27" t="str">
        <f ca="1">IFERROR(__xludf.DUMMYFUNCTION("VLOOKUP(A419, IMPORTRANGE(""https://docs.google.com/spreadsheets/d/1Fa25-N6f79vxX2vKdAVxmi7Dwy5hf34dnRWdXsvIvqw/edit#gid=763219425!"",""A2:K500""),8,0)"),"#N/A")</f>
        <v>#N/A</v>
      </c>
      <c r="J419" s="27" t="str">
        <f ca="1">IFERROR(__xludf.DUMMYFUNCTION("VLOOKUP(A419, IMPORTRANGE(""https://docs.google.com/spreadsheets/d/1Fa25-N6f79vxX2vKdAVxmi7Dwy5hf34dnRWdXsvIvqw/edit#gid=763219425!"",""A2:K500""),9,0)"),"#N/A")</f>
        <v>#N/A</v>
      </c>
      <c r="K419" s="27" t="str">
        <f ca="1">IFERROR(__xludf.DUMMYFUNCTION("VLOOKUP(A419, IMPORTRANGE(""https://docs.google.com/spreadsheets/d/1Fa25-N6f79vxX2vKdAVxmi7Dwy5hf34dnRWdXsvIvqw/edit#gid=763219425!"",""A2:K500""),10,0)"),"#N/A")</f>
        <v>#N/A</v>
      </c>
      <c r="L419" s="28" t="e">
        <f t="shared" ca="1" si="4"/>
        <v>#VALUE!</v>
      </c>
      <c r="M419" s="30" t="e">
        <f t="shared" ca="1" si="5"/>
        <v>#VALUE!</v>
      </c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4.25" x14ac:dyDescent="0.2">
      <c r="A420" s="25">
        <f t="shared" si="3"/>
        <v>419</v>
      </c>
      <c r="B420" s="26" t="str">
        <f ca="1">IFERROR(__xludf.DUMMYFUNCTION("VLOOKUP(A420, IMPORTRANGE(""https://docs.google.com/spreadsheets/d/1Fa25-N6f79vxX2vKdAVxmi7Dwy5hf34dnRWdXsvIvqw/edit#gid=763219425!"",""A2:K500""),3,0)"),"#N/A")</f>
        <v>#N/A</v>
      </c>
      <c r="C420" s="12" t="str">
        <f ca="1">IFERROR(__xludf.DUMMYFUNCTION("index(SPLIT(B420, "" ""), 0, 3)"),"#N/A")</f>
        <v>#N/A</v>
      </c>
      <c r="D420" s="13" t="e">
        <f ca="1">VLOOKUP(C420,Names!$C$2:$D$54,2,FALSE)</f>
        <v>#N/A</v>
      </c>
      <c r="E420" s="5" t="str">
        <f ca="1">IFERROR(__xludf.DUMMYFUNCTION("VLOOKUP(A420, IMPORTRANGE(""https://docs.google.com/spreadsheets/d/1Fa25-N6f79vxX2vKdAVxmi7Dwy5hf34dnRWdXsvIvqw/edit#gid=763219425!"",""A2:K500""),4,0)"),"#N/A")</f>
        <v>#N/A</v>
      </c>
      <c r="F420" s="5" t="str">
        <f ca="1">IFERROR(__xludf.DUMMYFUNCTION("VLOOKUP(A420, IMPORTRANGE(""https://docs.google.com/spreadsheets/d/1Fa25-N6f79vxX2vKdAVxmi7Dwy5hf34dnRWdXsvIvqw/edit#gid=763219425!"",""A2:K500""),5,0)"),"#N/A")</f>
        <v>#N/A</v>
      </c>
      <c r="G420" s="5" t="str">
        <f ca="1">IFERROR(__xludf.DUMMYFUNCTION("VLOOKUP(A420, IMPORTRANGE(""https://docs.google.com/spreadsheets/d/1Fa25-N6f79vxX2vKdAVxmi7Dwy5hf34dnRWdXsvIvqw/edit#gid=763219425!"",""A2:K500""),6,0)"),"#N/A")</f>
        <v>#N/A</v>
      </c>
      <c r="H420" s="27" t="str">
        <f ca="1">IFERROR(__xludf.DUMMYFUNCTION("VLOOKUP(A420, IMPORTRANGE(""https://docs.google.com/spreadsheets/d/1Fa25-N6f79vxX2vKdAVxmi7Dwy5hf34dnRWdXsvIvqw/edit#gid=763219425!"",""A2:K500""),7,0)"),"#N/A")</f>
        <v>#N/A</v>
      </c>
      <c r="I420" s="27" t="str">
        <f ca="1">IFERROR(__xludf.DUMMYFUNCTION("VLOOKUP(A420, IMPORTRANGE(""https://docs.google.com/spreadsheets/d/1Fa25-N6f79vxX2vKdAVxmi7Dwy5hf34dnRWdXsvIvqw/edit#gid=763219425!"",""A2:K500""),8,0)"),"#N/A")</f>
        <v>#N/A</v>
      </c>
      <c r="J420" s="27" t="str">
        <f ca="1">IFERROR(__xludf.DUMMYFUNCTION("VLOOKUP(A420, IMPORTRANGE(""https://docs.google.com/spreadsheets/d/1Fa25-N6f79vxX2vKdAVxmi7Dwy5hf34dnRWdXsvIvqw/edit#gid=763219425!"",""A2:K500""),9,0)"),"#N/A")</f>
        <v>#N/A</v>
      </c>
      <c r="K420" s="27" t="str">
        <f ca="1">IFERROR(__xludf.DUMMYFUNCTION("VLOOKUP(A420, IMPORTRANGE(""https://docs.google.com/spreadsheets/d/1Fa25-N6f79vxX2vKdAVxmi7Dwy5hf34dnRWdXsvIvqw/edit#gid=763219425!"",""A2:K500""),10,0)"),"#N/A")</f>
        <v>#N/A</v>
      </c>
      <c r="L420" s="28" t="e">
        <f t="shared" ca="1" si="4"/>
        <v>#VALUE!</v>
      </c>
      <c r="M420" s="30" t="e">
        <f t="shared" ca="1" si="5"/>
        <v>#VALUE!</v>
      </c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4.25" x14ac:dyDescent="0.2">
      <c r="A421" s="25">
        <f t="shared" si="3"/>
        <v>420</v>
      </c>
      <c r="B421" s="26" t="str">
        <f ca="1">IFERROR(__xludf.DUMMYFUNCTION("VLOOKUP(A421, IMPORTRANGE(""https://docs.google.com/spreadsheets/d/1Fa25-N6f79vxX2vKdAVxmi7Dwy5hf34dnRWdXsvIvqw/edit#gid=763219425!"",""A2:K500""),3,0)"),"#N/A")</f>
        <v>#N/A</v>
      </c>
      <c r="C421" s="12" t="str">
        <f ca="1">IFERROR(__xludf.DUMMYFUNCTION("index(SPLIT(B421, "" ""), 0, 3)"),"#N/A")</f>
        <v>#N/A</v>
      </c>
      <c r="D421" s="13" t="e">
        <f ca="1">VLOOKUP(C421,Names!$C$2:$D$54,2,FALSE)</f>
        <v>#N/A</v>
      </c>
      <c r="E421" s="5" t="str">
        <f ca="1">IFERROR(__xludf.DUMMYFUNCTION("VLOOKUP(A421, IMPORTRANGE(""https://docs.google.com/spreadsheets/d/1Fa25-N6f79vxX2vKdAVxmi7Dwy5hf34dnRWdXsvIvqw/edit#gid=763219425!"",""A2:K500""),4,0)"),"#N/A")</f>
        <v>#N/A</v>
      </c>
      <c r="F421" s="5" t="str">
        <f ca="1">IFERROR(__xludf.DUMMYFUNCTION("VLOOKUP(A421, IMPORTRANGE(""https://docs.google.com/spreadsheets/d/1Fa25-N6f79vxX2vKdAVxmi7Dwy5hf34dnRWdXsvIvqw/edit#gid=763219425!"",""A2:K500""),5,0)"),"#N/A")</f>
        <v>#N/A</v>
      </c>
      <c r="G421" s="5" t="str">
        <f ca="1">IFERROR(__xludf.DUMMYFUNCTION("VLOOKUP(A421, IMPORTRANGE(""https://docs.google.com/spreadsheets/d/1Fa25-N6f79vxX2vKdAVxmi7Dwy5hf34dnRWdXsvIvqw/edit#gid=763219425!"",""A2:K500""),6,0)"),"#N/A")</f>
        <v>#N/A</v>
      </c>
      <c r="H421" s="27" t="str">
        <f ca="1">IFERROR(__xludf.DUMMYFUNCTION("VLOOKUP(A421, IMPORTRANGE(""https://docs.google.com/spreadsheets/d/1Fa25-N6f79vxX2vKdAVxmi7Dwy5hf34dnRWdXsvIvqw/edit#gid=763219425!"",""A2:K500""),7,0)"),"#N/A")</f>
        <v>#N/A</v>
      </c>
      <c r="I421" s="27" t="str">
        <f ca="1">IFERROR(__xludf.DUMMYFUNCTION("VLOOKUP(A421, IMPORTRANGE(""https://docs.google.com/spreadsheets/d/1Fa25-N6f79vxX2vKdAVxmi7Dwy5hf34dnRWdXsvIvqw/edit#gid=763219425!"",""A2:K500""),8,0)"),"#N/A")</f>
        <v>#N/A</v>
      </c>
      <c r="J421" s="27" t="str">
        <f ca="1">IFERROR(__xludf.DUMMYFUNCTION("VLOOKUP(A421, IMPORTRANGE(""https://docs.google.com/spreadsheets/d/1Fa25-N6f79vxX2vKdAVxmi7Dwy5hf34dnRWdXsvIvqw/edit#gid=763219425!"",""A2:K500""),9,0)"),"#N/A")</f>
        <v>#N/A</v>
      </c>
      <c r="K421" s="27" t="str">
        <f ca="1">IFERROR(__xludf.DUMMYFUNCTION("VLOOKUP(A421, IMPORTRANGE(""https://docs.google.com/spreadsheets/d/1Fa25-N6f79vxX2vKdAVxmi7Dwy5hf34dnRWdXsvIvqw/edit#gid=763219425!"",""A2:K500""),10,0)"),"#N/A")</f>
        <v>#N/A</v>
      </c>
      <c r="L421" s="28" t="e">
        <f t="shared" ca="1" si="4"/>
        <v>#VALUE!</v>
      </c>
      <c r="M421" s="30" t="e">
        <f t="shared" ca="1" si="5"/>
        <v>#VALUE!</v>
      </c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4.25" x14ac:dyDescent="0.2">
      <c r="A422" s="25">
        <f t="shared" si="3"/>
        <v>421</v>
      </c>
      <c r="B422" s="26" t="str">
        <f ca="1">IFERROR(__xludf.DUMMYFUNCTION("VLOOKUP(A422, IMPORTRANGE(""https://docs.google.com/spreadsheets/d/1Fa25-N6f79vxX2vKdAVxmi7Dwy5hf34dnRWdXsvIvqw/edit#gid=763219425!"",""A2:K500""),3,0)"),"#N/A")</f>
        <v>#N/A</v>
      </c>
      <c r="C422" s="12" t="str">
        <f ca="1">IFERROR(__xludf.DUMMYFUNCTION("index(SPLIT(B422, "" ""), 0, 3)"),"#N/A")</f>
        <v>#N/A</v>
      </c>
      <c r="D422" s="13" t="e">
        <f ca="1">VLOOKUP(C422,Names!$C$2:$D$54,2,FALSE)</f>
        <v>#N/A</v>
      </c>
      <c r="E422" s="5" t="str">
        <f ca="1">IFERROR(__xludf.DUMMYFUNCTION("VLOOKUP(A422, IMPORTRANGE(""https://docs.google.com/spreadsheets/d/1Fa25-N6f79vxX2vKdAVxmi7Dwy5hf34dnRWdXsvIvqw/edit#gid=763219425!"",""A2:K500""),4,0)"),"#N/A")</f>
        <v>#N/A</v>
      </c>
      <c r="F422" s="5" t="str">
        <f ca="1">IFERROR(__xludf.DUMMYFUNCTION("VLOOKUP(A422, IMPORTRANGE(""https://docs.google.com/spreadsheets/d/1Fa25-N6f79vxX2vKdAVxmi7Dwy5hf34dnRWdXsvIvqw/edit#gid=763219425!"",""A2:K500""),5,0)"),"#N/A")</f>
        <v>#N/A</v>
      </c>
      <c r="G422" s="5" t="str">
        <f ca="1">IFERROR(__xludf.DUMMYFUNCTION("VLOOKUP(A422, IMPORTRANGE(""https://docs.google.com/spreadsheets/d/1Fa25-N6f79vxX2vKdAVxmi7Dwy5hf34dnRWdXsvIvqw/edit#gid=763219425!"",""A2:K500""),6,0)"),"#N/A")</f>
        <v>#N/A</v>
      </c>
      <c r="H422" s="27" t="str">
        <f ca="1">IFERROR(__xludf.DUMMYFUNCTION("VLOOKUP(A422, IMPORTRANGE(""https://docs.google.com/spreadsheets/d/1Fa25-N6f79vxX2vKdAVxmi7Dwy5hf34dnRWdXsvIvqw/edit#gid=763219425!"",""A2:K500""),7,0)"),"#N/A")</f>
        <v>#N/A</v>
      </c>
      <c r="I422" s="27" t="str">
        <f ca="1">IFERROR(__xludf.DUMMYFUNCTION("VLOOKUP(A422, IMPORTRANGE(""https://docs.google.com/spreadsheets/d/1Fa25-N6f79vxX2vKdAVxmi7Dwy5hf34dnRWdXsvIvqw/edit#gid=763219425!"",""A2:K500""),8,0)"),"#N/A")</f>
        <v>#N/A</v>
      </c>
      <c r="J422" s="27" t="str">
        <f ca="1">IFERROR(__xludf.DUMMYFUNCTION("VLOOKUP(A422, IMPORTRANGE(""https://docs.google.com/spreadsheets/d/1Fa25-N6f79vxX2vKdAVxmi7Dwy5hf34dnRWdXsvIvqw/edit#gid=763219425!"",""A2:K500""),9,0)"),"#N/A")</f>
        <v>#N/A</v>
      </c>
      <c r="K422" s="27" t="str">
        <f ca="1">IFERROR(__xludf.DUMMYFUNCTION("VLOOKUP(A422, IMPORTRANGE(""https://docs.google.com/spreadsheets/d/1Fa25-N6f79vxX2vKdAVxmi7Dwy5hf34dnRWdXsvIvqw/edit#gid=763219425!"",""A2:K500""),10,0)"),"#N/A")</f>
        <v>#N/A</v>
      </c>
      <c r="L422" s="28" t="e">
        <f t="shared" ca="1" si="4"/>
        <v>#VALUE!</v>
      </c>
      <c r="M422" s="30" t="e">
        <f t="shared" ca="1" si="5"/>
        <v>#VALUE!</v>
      </c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4.25" x14ac:dyDescent="0.2">
      <c r="A423" s="25">
        <f t="shared" si="3"/>
        <v>422</v>
      </c>
      <c r="B423" s="26" t="str">
        <f ca="1">IFERROR(__xludf.DUMMYFUNCTION("VLOOKUP(A423, IMPORTRANGE(""https://docs.google.com/spreadsheets/d/1Fa25-N6f79vxX2vKdAVxmi7Dwy5hf34dnRWdXsvIvqw/edit#gid=763219425!"",""A2:K500""),3,0)"),"#N/A")</f>
        <v>#N/A</v>
      </c>
      <c r="C423" s="12" t="str">
        <f ca="1">IFERROR(__xludf.DUMMYFUNCTION("index(SPLIT(B423, "" ""), 0, 3)"),"#N/A")</f>
        <v>#N/A</v>
      </c>
      <c r="D423" s="13" t="e">
        <f ca="1">VLOOKUP(C423,Names!$C$2:$D$54,2,FALSE)</f>
        <v>#N/A</v>
      </c>
      <c r="E423" s="5" t="str">
        <f ca="1">IFERROR(__xludf.DUMMYFUNCTION("VLOOKUP(A423, IMPORTRANGE(""https://docs.google.com/spreadsheets/d/1Fa25-N6f79vxX2vKdAVxmi7Dwy5hf34dnRWdXsvIvqw/edit#gid=763219425!"",""A2:K500""),4,0)"),"#N/A")</f>
        <v>#N/A</v>
      </c>
      <c r="F423" s="5" t="str">
        <f ca="1">IFERROR(__xludf.DUMMYFUNCTION("VLOOKUP(A423, IMPORTRANGE(""https://docs.google.com/spreadsheets/d/1Fa25-N6f79vxX2vKdAVxmi7Dwy5hf34dnRWdXsvIvqw/edit#gid=763219425!"",""A2:K500""),5,0)"),"#N/A")</f>
        <v>#N/A</v>
      </c>
      <c r="G423" s="5" t="str">
        <f ca="1">IFERROR(__xludf.DUMMYFUNCTION("VLOOKUP(A423, IMPORTRANGE(""https://docs.google.com/spreadsheets/d/1Fa25-N6f79vxX2vKdAVxmi7Dwy5hf34dnRWdXsvIvqw/edit#gid=763219425!"",""A2:K500""),6,0)"),"#N/A")</f>
        <v>#N/A</v>
      </c>
      <c r="H423" s="27" t="str">
        <f ca="1">IFERROR(__xludf.DUMMYFUNCTION("VLOOKUP(A423, IMPORTRANGE(""https://docs.google.com/spreadsheets/d/1Fa25-N6f79vxX2vKdAVxmi7Dwy5hf34dnRWdXsvIvqw/edit#gid=763219425!"",""A2:K500""),7,0)"),"#N/A")</f>
        <v>#N/A</v>
      </c>
      <c r="I423" s="27" t="str">
        <f ca="1">IFERROR(__xludf.DUMMYFUNCTION("VLOOKUP(A423, IMPORTRANGE(""https://docs.google.com/spreadsheets/d/1Fa25-N6f79vxX2vKdAVxmi7Dwy5hf34dnRWdXsvIvqw/edit#gid=763219425!"",""A2:K500""),8,0)"),"#N/A")</f>
        <v>#N/A</v>
      </c>
      <c r="J423" s="27" t="str">
        <f ca="1">IFERROR(__xludf.DUMMYFUNCTION("VLOOKUP(A423, IMPORTRANGE(""https://docs.google.com/spreadsheets/d/1Fa25-N6f79vxX2vKdAVxmi7Dwy5hf34dnRWdXsvIvqw/edit#gid=763219425!"",""A2:K500""),9,0)"),"#N/A")</f>
        <v>#N/A</v>
      </c>
      <c r="K423" s="27" t="str">
        <f ca="1">IFERROR(__xludf.DUMMYFUNCTION("VLOOKUP(A423, IMPORTRANGE(""https://docs.google.com/spreadsheets/d/1Fa25-N6f79vxX2vKdAVxmi7Dwy5hf34dnRWdXsvIvqw/edit#gid=763219425!"",""A2:K500""),10,0)"),"#N/A")</f>
        <v>#N/A</v>
      </c>
      <c r="L423" s="28" t="e">
        <f t="shared" ca="1" si="4"/>
        <v>#VALUE!</v>
      </c>
      <c r="M423" s="30" t="e">
        <f t="shared" ca="1" si="5"/>
        <v>#VALUE!</v>
      </c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4.25" x14ac:dyDescent="0.2">
      <c r="A424" s="25">
        <f t="shared" si="3"/>
        <v>423</v>
      </c>
      <c r="B424" s="26" t="str">
        <f ca="1">IFERROR(__xludf.DUMMYFUNCTION("VLOOKUP(A424, IMPORTRANGE(""https://docs.google.com/spreadsheets/d/1Fa25-N6f79vxX2vKdAVxmi7Dwy5hf34dnRWdXsvIvqw/edit#gid=763219425!"",""A2:K500""),3,0)"),"#N/A")</f>
        <v>#N/A</v>
      </c>
      <c r="C424" s="12" t="str">
        <f ca="1">IFERROR(__xludf.DUMMYFUNCTION("index(SPLIT(B424, "" ""), 0, 3)"),"#N/A")</f>
        <v>#N/A</v>
      </c>
      <c r="D424" s="13" t="e">
        <f ca="1">VLOOKUP(C424,Names!$C$2:$D$54,2,FALSE)</f>
        <v>#N/A</v>
      </c>
      <c r="E424" s="5" t="str">
        <f ca="1">IFERROR(__xludf.DUMMYFUNCTION("VLOOKUP(A424, IMPORTRANGE(""https://docs.google.com/spreadsheets/d/1Fa25-N6f79vxX2vKdAVxmi7Dwy5hf34dnRWdXsvIvqw/edit#gid=763219425!"",""A2:K500""),4,0)"),"#N/A")</f>
        <v>#N/A</v>
      </c>
      <c r="F424" s="5" t="str">
        <f ca="1">IFERROR(__xludf.DUMMYFUNCTION("VLOOKUP(A424, IMPORTRANGE(""https://docs.google.com/spreadsheets/d/1Fa25-N6f79vxX2vKdAVxmi7Dwy5hf34dnRWdXsvIvqw/edit#gid=763219425!"",""A2:K500""),5,0)"),"#N/A")</f>
        <v>#N/A</v>
      </c>
      <c r="G424" s="5" t="str">
        <f ca="1">IFERROR(__xludf.DUMMYFUNCTION("VLOOKUP(A424, IMPORTRANGE(""https://docs.google.com/spreadsheets/d/1Fa25-N6f79vxX2vKdAVxmi7Dwy5hf34dnRWdXsvIvqw/edit#gid=763219425!"",""A2:K500""),6,0)"),"#N/A")</f>
        <v>#N/A</v>
      </c>
      <c r="H424" s="27" t="str">
        <f ca="1">IFERROR(__xludf.DUMMYFUNCTION("VLOOKUP(A424, IMPORTRANGE(""https://docs.google.com/spreadsheets/d/1Fa25-N6f79vxX2vKdAVxmi7Dwy5hf34dnRWdXsvIvqw/edit#gid=763219425!"",""A2:K500""),7,0)"),"#N/A")</f>
        <v>#N/A</v>
      </c>
      <c r="I424" s="27" t="str">
        <f ca="1">IFERROR(__xludf.DUMMYFUNCTION("VLOOKUP(A424, IMPORTRANGE(""https://docs.google.com/spreadsheets/d/1Fa25-N6f79vxX2vKdAVxmi7Dwy5hf34dnRWdXsvIvqw/edit#gid=763219425!"",""A2:K500""),8,0)"),"#N/A")</f>
        <v>#N/A</v>
      </c>
      <c r="J424" s="27" t="str">
        <f ca="1">IFERROR(__xludf.DUMMYFUNCTION("VLOOKUP(A424, IMPORTRANGE(""https://docs.google.com/spreadsheets/d/1Fa25-N6f79vxX2vKdAVxmi7Dwy5hf34dnRWdXsvIvqw/edit#gid=763219425!"",""A2:K500""),9,0)"),"#N/A")</f>
        <v>#N/A</v>
      </c>
      <c r="K424" s="27" t="str">
        <f ca="1">IFERROR(__xludf.DUMMYFUNCTION("VLOOKUP(A424, IMPORTRANGE(""https://docs.google.com/spreadsheets/d/1Fa25-N6f79vxX2vKdAVxmi7Dwy5hf34dnRWdXsvIvqw/edit#gid=763219425!"",""A2:K500""),10,0)"),"#N/A")</f>
        <v>#N/A</v>
      </c>
      <c r="L424" s="28" t="e">
        <f t="shared" ca="1" si="4"/>
        <v>#VALUE!</v>
      </c>
      <c r="M424" s="30" t="e">
        <f t="shared" ca="1" si="5"/>
        <v>#VALUE!</v>
      </c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4.25" x14ac:dyDescent="0.2">
      <c r="A425" s="25">
        <f t="shared" si="3"/>
        <v>424</v>
      </c>
      <c r="B425" s="26" t="str">
        <f ca="1">IFERROR(__xludf.DUMMYFUNCTION("VLOOKUP(A425, IMPORTRANGE(""https://docs.google.com/spreadsheets/d/1Fa25-N6f79vxX2vKdAVxmi7Dwy5hf34dnRWdXsvIvqw/edit#gid=763219425!"",""A2:K500""),3,0)"),"#N/A")</f>
        <v>#N/A</v>
      </c>
      <c r="C425" s="12" t="str">
        <f ca="1">IFERROR(__xludf.DUMMYFUNCTION("index(SPLIT(B425, "" ""), 0, 3)"),"#N/A")</f>
        <v>#N/A</v>
      </c>
      <c r="D425" s="13" t="e">
        <f ca="1">VLOOKUP(C425,Names!$C$2:$D$54,2,FALSE)</f>
        <v>#N/A</v>
      </c>
      <c r="E425" s="5" t="str">
        <f ca="1">IFERROR(__xludf.DUMMYFUNCTION("VLOOKUP(A425, IMPORTRANGE(""https://docs.google.com/spreadsheets/d/1Fa25-N6f79vxX2vKdAVxmi7Dwy5hf34dnRWdXsvIvqw/edit#gid=763219425!"",""A2:K500""),4,0)"),"#N/A")</f>
        <v>#N/A</v>
      </c>
      <c r="F425" s="5" t="str">
        <f ca="1">IFERROR(__xludf.DUMMYFUNCTION("VLOOKUP(A425, IMPORTRANGE(""https://docs.google.com/spreadsheets/d/1Fa25-N6f79vxX2vKdAVxmi7Dwy5hf34dnRWdXsvIvqw/edit#gid=763219425!"",""A2:K500""),5,0)"),"#N/A")</f>
        <v>#N/A</v>
      </c>
      <c r="G425" s="5" t="str">
        <f ca="1">IFERROR(__xludf.DUMMYFUNCTION("VLOOKUP(A425, IMPORTRANGE(""https://docs.google.com/spreadsheets/d/1Fa25-N6f79vxX2vKdAVxmi7Dwy5hf34dnRWdXsvIvqw/edit#gid=763219425!"",""A2:K500""),6,0)"),"#N/A")</f>
        <v>#N/A</v>
      </c>
      <c r="H425" s="27" t="str">
        <f ca="1">IFERROR(__xludf.DUMMYFUNCTION("VLOOKUP(A425, IMPORTRANGE(""https://docs.google.com/spreadsheets/d/1Fa25-N6f79vxX2vKdAVxmi7Dwy5hf34dnRWdXsvIvqw/edit#gid=763219425!"",""A2:K500""),7,0)"),"#N/A")</f>
        <v>#N/A</v>
      </c>
      <c r="I425" s="27" t="str">
        <f ca="1">IFERROR(__xludf.DUMMYFUNCTION("VLOOKUP(A425, IMPORTRANGE(""https://docs.google.com/spreadsheets/d/1Fa25-N6f79vxX2vKdAVxmi7Dwy5hf34dnRWdXsvIvqw/edit#gid=763219425!"",""A2:K500""),8,0)"),"#N/A")</f>
        <v>#N/A</v>
      </c>
      <c r="J425" s="27" t="str">
        <f ca="1">IFERROR(__xludf.DUMMYFUNCTION("VLOOKUP(A425, IMPORTRANGE(""https://docs.google.com/spreadsheets/d/1Fa25-N6f79vxX2vKdAVxmi7Dwy5hf34dnRWdXsvIvqw/edit#gid=763219425!"",""A2:K500""),9,0)"),"#N/A")</f>
        <v>#N/A</v>
      </c>
      <c r="K425" s="27" t="str">
        <f ca="1">IFERROR(__xludf.DUMMYFUNCTION("VLOOKUP(A425, IMPORTRANGE(""https://docs.google.com/spreadsheets/d/1Fa25-N6f79vxX2vKdAVxmi7Dwy5hf34dnRWdXsvIvqw/edit#gid=763219425!"",""A2:K500""),10,0)"),"#N/A")</f>
        <v>#N/A</v>
      </c>
      <c r="L425" s="28" t="e">
        <f t="shared" ca="1" si="4"/>
        <v>#VALUE!</v>
      </c>
      <c r="M425" s="30" t="e">
        <f t="shared" ca="1" si="5"/>
        <v>#VALUE!</v>
      </c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4.25" x14ac:dyDescent="0.2">
      <c r="A426" s="25">
        <f t="shared" si="3"/>
        <v>425</v>
      </c>
      <c r="B426" s="26" t="str">
        <f ca="1">IFERROR(__xludf.DUMMYFUNCTION("VLOOKUP(A426, IMPORTRANGE(""https://docs.google.com/spreadsheets/d/1Fa25-N6f79vxX2vKdAVxmi7Dwy5hf34dnRWdXsvIvqw/edit#gid=763219425!"",""A2:K500""),3,0)"),"#N/A")</f>
        <v>#N/A</v>
      </c>
      <c r="C426" s="12" t="str">
        <f ca="1">IFERROR(__xludf.DUMMYFUNCTION("index(SPLIT(B426, "" ""), 0, 3)"),"#N/A")</f>
        <v>#N/A</v>
      </c>
      <c r="D426" s="13" t="e">
        <f ca="1">VLOOKUP(C426,Names!$C$2:$D$54,2,FALSE)</f>
        <v>#N/A</v>
      </c>
      <c r="E426" s="5" t="str">
        <f ca="1">IFERROR(__xludf.DUMMYFUNCTION("VLOOKUP(A426, IMPORTRANGE(""https://docs.google.com/spreadsheets/d/1Fa25-N6f79vxX2vKdAVxmi7Dwy5hf34dnRWdXsvIvqw/edit#gid=763219425!"",""A2:K500""),4,0)"),"#N/A")</f>
        <v>#N/A</v>
      </c>
      <c r="F426" s="5" t="str">
        <f ca="1">IFERROR(__xludf.DUMMYFUNCTION("VLOOKUP(A426, IMPORTRANGE(""https://docs.google.com/spreadsheets/d/1Fa25-N6f79vxX2vKdAVxmi7Dwy5hf34dnRWdXsvIvqw/edit#gid=763219425!"",""A2:K500""),5,0)"),"#N/A")</f>
        <v>#N/A</v>
      </c>
      <c r="G426" s="5" t="str">
        <f ca="1">IFERROR(__xludf.DUMMYFUNCTION("VLOOKUP(A426, IMPORTRANGE(""https://docs.google.com/spreadsheets/d/1Fa25-N6f79vxX2vKdAVxmi7Dwy5hf34dnRWdXsvIvqw/edit#gid=763219425!"",""A2:K500""),6,0)"),"#N/A")</f>
        <v>#N/A</v>
      </c>
      <c r="H426" s="27" t="str">
        <f ca="1">IFERROR(__xludf.DUMMYFUNCTION("VLOOKUP(A426, IMPORTRANGE(""https://docs.google.com/spreadsheets/d/1Fa25-N6f79vxX2vKdAVxmi7Dwy5hf34dnRWdXsvIvqw/edit#gid=763219425!"",""A2:K500""),7,0)"),"#N/A")</f>
        <v>#N/A</v>
      </c>
      <c r="I426" s="27" t="str">
        <f ca="1">IFERROR(__xludf.DUMMYFUNCTION("VLOOKUP(A426, IMPORTRANGE(""https://docs.google.com/spreadsheets/d/1Fa25-N6f79vxX2vKdAVxmi7Dwy5hf34dnRWdXsvIvqw/edit#gid=763219425!"",""A2:K500""),8,0)"),"#N/A")</f>
        <v>#N/A</v>
      </c>
      <c r="J426" s="27" t="str">
        <f ca="1">IFERROR(__xludf.DUMMYFUNCTION("VLOOKUP(A426, IMPORTRANGE(""https://docs.google.com/spreadsheets/d/1Fa25-N6f79vxX2vKdAVxmi7Dwy5hf34dnRWdXsvIvqw/edit#gid=763219425!"",""A2:K500""),9,0)"),"#N/A")</f>
        <v>#N/A</v>
      </c>
      <c r="K426" s="27" t="str">
        <f ca="1">IFERROR(__xludf.DUMMYFUNCTION("VLOOKUP(A426, IMPORTRANGE(""https://docs.google.com/spreadsheets/d/1Fa25-N6f79vxX2vKdAVxmi7Dwy5hf34dnRWdXsvIvqw/edit#gid=763219425!"",""A2:K500""),10,0)"),"#N/A")</f>
        <v>#N/A</v>
      </c>
      <c r="L426" s="28" t="e">
        <f t="shared" ca="1" si="4"/>
        <v>#VALUE!</v>
      </c>
      <c r="M426" s="30" t="e">
        <f t="shared" ca="1" si="5"/>
        <v>#VALUE!</v>
      </c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4.25" x14ac:dyDescent="0.2">
      <c r="A427" s="25">
        <f t="shared" si="3"/>
        <v>426</v>
      </c>
      <c r="B427" s="26" t="str">
        <f ca="1">IFERROR(__xludf.DUMMYFUNCTION("VLOOKUP(A427, IMPORTRANGE(""https://docs.google.com/spreadsheets/d/1Fa25-N6f79vxX2vKdAVxmi7Dwy5hf34dnRWdXsvIvqw/edit#gid=763219425!"",""A2:K500""),3,0)"),"#N/A")</f>
        <v>#N/A</v>
      </c>
      <c r="C427" s="12" t="str">
        <f ca="1">IFERROR(__xludf.DUMMYFUNCTION("index(SPLIT(B427, "" ""), 0, 3)"),"#N/A")</f>
        <v>#N/A</v>
      </c>
      <c r="D427" s="13" t="e">
        <f ca="1">VLOOKUP(C427,Names!$C$2:$D$54,2,FALSE)</f>
        <v>#N/A</v>
      </c>
      <c r="E427" s="5" t="str">
        <f ca="1">IFERROR(__xludf.DUMMYFUNCTION("VLOOKUP(A427, IMPORTRANGE(""https://docs.google.com/spreadsheets/d/1Fa25-N6f79vxX2vKdAVxmi7Dwy5hf34dnRWdXsvIvqw/edit#gid=763219425!"",""A2:K500""),4,0)"),"#N/A")</f>
        <v>#N/A</v>
      </c>
      <c r="F427" s="5" t="str">
        <f ca="1">IFERROR(__xludf.DUMMYFUNCTION("VLOOKUP(A427, IMPORTRANGE(""https://docs.google.com/spreadsheets/d/1Fa25-N6f79vxX2vKdAVxmi7Dwy5hf34dnRWdXsvIvqw/edit#gid=763219425!"",""A2:K500""),5,0)"),"#N/A")</f>
        <v>#N/A</v>
      </c>
      <c r="G427" s="5" t="str">
        <f ca="1">IFERROR(__xludf.DUMMYFUNCTION("VLOOKUP(A427, IMPORTRANGE(""https://docs.google.com/spreadsheets/d/1Fa25-N6f79vxX2vKdAVxmi7Dwy5hf34dnRWdXsvIvqw/edit#gid=763219425!"",""A2:K500""),6,0)"),"#N/A")</f>
        <v>#N/A</v>
      </c>
      <c r="H427" s="27" t="str">
        <f ca="1">IFERROR(__xludf.DUMMYFUNCTION("VLOOKUP(A427, IMPORTRANGE(""https://docs.google.com/spreadsheets/d/1Fa25-N6f79vxX2vKdAVxmi7Dwy5hf34dnRWdXsvIvqw/edit#gid=763219425!"",""A2:K500""),7,0)"),"#N/A")</f>
        <v>#N/A</v>
      </c>
      <c r="I427" s="27" t="str">
        <f ca="1">IFERROR(__xludf.DUMMYFUNCTION("VLOOKUP(A427, IMPORTRANGE(""https://docs.google.com/spreadsheets/d/1Fa25-N6f79vxX2vKdAVxmi7Dwy5hf34dnRWdXsvIvqw/edit#gid=763219425!"",""A2:K500""),8,0)"),"#N/A")</f>
        <v>#N/A</v>
      </c>
      <c r="J427" s="27" t="str">
        <f ca="1">IFERROR(__xludf.DUMMYFUNCTION("VLOOKUP(A427, IMPORTRANGE(""https://docs.google.com/spreadsheets/d/1Fa25-N6f79vxX2vKdAVxmi7Dwy5hf34dnRWdXsvIvqw/edit#gid=763219425!"",""A2:K500""),9,0)"),"#N/A")</f>
        <v>#N/A</v>
      </c>
      <c r="K427" s="27" t="str">
        <f ca="1">IFERROR(__xludf.DUMMYFUNCTION("VLOOKUP(A427, IMPORTRANGE(""https://docs.google.com/spreadsheets/d/1Fa25-N6f79vxX2vKdAVxmi7Dwy5hf34dnRWdXsvIvqw/edit#gid=763219425!"",""A2:K500""),10,0)"),"#N/A")</f>
        <v>#N/A</v>
      </c>
      <c r="L427" s="28" t="e">
        <f t="shared" ca="1" si="4"/>
        <v>#VALUE!</v>
      </c>
      <c r="M427" s="30" t="e">
        <f t="shared" ca="1" si="5"/>
        <v>#VALUE!</v>
      </c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4.25" x14ac:dyDescent="0.2">
      <c r="A428" s="25">
        <f t="shared" si="3"/>
        <v>427</v>
      </c>
      <c r="B428" s="26" t="str">
        <f ca="1">IFERROR(__xludf.DUMMYFUNCTION("VLOOKUP(A428, IMPORTRANGE(""https://docs.google.com/spreadsheets/d/1Fa25-N6f79vxX2vKdAVxmi7Dwy5hf34dnRWdXsvIvqw/edit#gid=763219425!"",""A2:K500""),3,0)"),"#N/A")</f>
        <v>#N/A</v>
      </c>
      <c r="C428" s="12" t="str">
        <f ca="1">IFERROR(__xludf.DUMMYFUNCTION("index(SPLIT(B428, "" ""), 0, 3)"),"#N/A")</f>
        <v>#N/A</v>
      </c>
      <c r="D428" s="13" t="e">
        <f ca="1">VLOOKUP(C428,Names!$C$2:$D$54,2,FALSE)</f>
        <v>#N/A</v>
      </c>
      <c r="E428" s="5" t="str">
        <f ca="1">IFERROR(__xludf.DUMMYFUNCTION("VLOOKUP(A428, IMPORTRANGE(""https://docs.google.com/spreadsheets/d/1Fa25-N6f79vxX2vKdAVxmi7Dwy5hf34dnRWdXsvIvqw/edit#gid=763219425!"",""A2:K500""),4,0)"),"#N/A")</f>
        <v>#N/A</v>
      </c>
      <c r="F428" s="5" t="str">
        <f ca="1">IFERROR(__xludf.DUMMYFUNCTION("VLOOKUP(A428, IMPORTRANGE(""https://docs.google.com/spreadsheets/d/1Fa25-N6f79vxX2vKdAVxmi7Dwy5hf34dnRWdXsvIvqw/edit#gid=763219425!"",""A2:K500""),5,0)"),"#N/A")</f>
        <v>#N/A</v>
      </c>
      <c r="G428" s="5" t="str">
        <f ca="1">IFERROR(__xludf.DUMMYFUNCTION("VLOOKUP(A428, IMPORTRANGE(""https://docs.google.com/spreadsheets/d/1Fa25-N6f79vxX2vKdAVxmi7Dwy5hf34dnRWdXsvIvqw/edit#gid=763219425!"",""A2:K500""),6,0)"),"#N/A")</f>
        <v>#N/A</v>
      </c>
      <c r="H428" s="27" t="str">
        <f ca="1">IFERROR(__xludf.DUMMYFUNCTION("VLOOKUP(A428, IMPORTRANGE(""https://docs.google.com/spreadsheets/d/1Fa25-N6f79vxX2vKdAVxmi7Dwy5hf34dnRWdXsvIvqw/edit#gid=763219425!"",""A2:K500""),7,0)"),"#N/A")</f>
        <v>#N/A</v>
      </c>
      <c r="I428" s="27" t="str">
        <f ca="1">IFERROR(__xludf.DUMMYFUNCTION("VLOOKUP(A428, IMPORTRANGE(""https://docs.google.com/spreadsheets/d/1Fa25-N6f79vxX2vKdAVxmi7Dwy5hf34dnRWdXsvIvqw/edit#gid=763219425!"",""A2:K500""),8,0)"),"#N/A")</f>
        <v>#N/A</v>
      </c>
      <c r="J428" s="27" t="str">
        <f ca="1">IFERROR(__xludf.DUMMYFUNCTION("VLOOKUP(A428, IMPORTRANGE(""https://docs.google.com/spreadsheets/d/1Fa25-N6f79vxX2vKdAVxmi7Dwy5hf34dnRWdXsvIvqw/edit#gid=763219425!"",""A2:K500""),9,0)"),"#N/A")</f>
        <v>#N/A</v>
      </c>
      <c r="K428" s="27" t="str">
        <f ca="1">IFERROR(__xludf.DUMMYFUNCTION("VLOOKUP(A428, IMPORTRANGE(""https://docs.google.com/spreadsheets/d/1Fa25-N6f79vxX2vKdAVxmi7Dwy5hf34dnRWdXsvIvqw/edit#gid=763219425!"",""A2:K500""),10,0)"),"#N/A")</f>
        <v>#N/A</v>
      </c>
      <c r="L428" s="28" t="e">
        <f t="shared" ca="1" si="4"/>
        <v>#VALUE!</v>
      </c>
      <c r="M428" s="30" t="e">
        <f t="shared" ca="1" si="5"/>
        <v>#VALUE!</v>
      </c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4.25" x14ac:dyDescent="0.2">
      <c r="A429" s="25">
        <f t="shared" si="3"/>
        <v>428</v>
      </c>
      <c r="B429" s="26" t="str">
        <f ca="1">IFERROR(__xludf.DUMMYFUNCTION("VLOOKUP(A429, IMPORTRANGE(""https://docs.google.com/spreadsheets/d/1Fa25-N6f79vxX2vKdAVxmi7Dwy5hf34dnRWdXsvIvqw/edit#gid=763219425!"",""A2:K500""),3,0)"),"#N/A")</f>
        <v>#N/A</v>
      </c>
      <c r="C429" s="12" t="str">
        <f ca="1">IFERROR(__xludf.DUMMYFUNCTION("index(SPLIT(B429, "" ""), 0, 3)"),"#N/A")</f>
        <v>#N/A</v>
      </c>
      <c r="D429" s="13" t="e">
        <f ca="1">VLOOKUP(C429,Names!$C$2:$D$54,2,FALSE)</f>
        <v>#N/A</v>
      </c>
      <c r="E429" s="5" t="str">
        <f ca="1">IFERROR(__xludf.DUMMYFUNCTION("VLOOKUP(A429, IMPORTRANGE(""https://docs.google.com/spreadsheets/d/1Fa25-N6f79vxX2vKdAVxmi7Dwy5hf34dnRWdXsvIvqw/edit#gid=763219425!"",""A2:K500""),4,0)"),"#N/A")</f>
        <v>#N/A</v>
      </c>
      <c r="F429" s="5" t="str">
        <f ca="1">IFERROR(__xludf.DUMMYFUNCTION("VLOOKUP(A429, IMPORTRANGE(""https://docs.google.com/spreadsheets/d/1Fa25-N6f79vxX2vKdAVxmi7Dwy5hf34dnRWdXsvIvqw/edit#gid=763219425!"",""A2:K500""),5,0)"),"#N/A")</f>
        <v>#N/A</v>
      </c>
      <c r="G429" s="5" t="str">
        <f ca="1">IFERROR(__xludf.DUMMYFUNCTION("VLOOKUP(A429, IMPORTRANGE(""https://docs.google.com/spreadsheets/d/1Fa25-N6f79vxX2vKdAVxmi7Dwy5hf34dnRWdXsvIvqw/edit#gid=763219425!"",""A2:K500""),6,0)"),"#N/A")</f>
        <v>#N/A</v>
      </c>
      <c r="H429" s="27" t="str">
        <f ca="1">IFERROR(__xludf.DUMMYFUNCTION("VLOOKUP(A429, IMPORTRANGE(""https://docs.google.com/spreadsheets/d/1Fa25-N6f79vxX2vKdAVxmi7Dwy5hf34dnRWdXsvIvqw/edit#gid=763219425!"",""A2:K500""),7,0)"),"#N/A")</f>
        <v>#N/A</v>
      </c>
      <c r="I429" s="27" t="str">
        <f ca="1">IFERROR(__xludf.DUMMYFUNCTION("VLOOKUP(A429, IMPORTRANGE(""https://docs.google.com/spreadsheets/d/1Fa25-N6f79vxX2vKdAVxmi7Dwy5hf34dnRWdXsvIvqw/edit#gid=763219425!"",""A2:K500""),8,0)"),"#N/A")</f>
        <v>#N/A</v>
      </c>
      <c r="J429" s="27" t="str">
        <f ca="1">IFERROR(__xludf.DUMMYFUNCTION("VLOOKUP(A429, IMPORTRANGE(""https://docs.google.com/spreadsheets/d/1Fa25-N6f79vxX2vKdAVxmi7Dwy5hf34dnRWdXsvIvqw/edit#gid=763219425!"",""A2:K500""),9,0)"),"#N/A")</f>
        <v>#N/A</v>
      </c>
      <c r="K429" s="27" t="str">
        <f ca="1">IFERROR(__xludf.DUMMYFUNCTION("VLOOKUP(A429, IMPORTRANGE(""https://docs.google.com/spreadsheets/d/1Fa25-N6f79vxX2vKdAVxmi7Dwy5hf34dnRWdXsvIvqw/edit#gid=763219425!"",""A2:K500""),10,0)"),"#N/A")</f>
        <v>#N/A</v>
      </c>
      <c r="L429" s="28" t="e">
        <f t="shared" ca="1" si="4"/>
        <v>#VALUE!</v>
      </c>
      <c r="M429" s="30" t="e">
        <f t="shared" ca="1" si="5"/>
        <v>#VALUE!</v>
      </c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4.25" x14ac:dyDescent="0.2">
      <c r="A430" s="25">
        <f t="shared" si="3"/>
        <v>429</v>
      </c>
      <c r="B430" s="26" t="str">
        <f ca="1">IFERROR(__xludf.DUMMYFUNCTION("VLOOKUP(A430, IMPORTRANGE(""https://docs.google.com/spreadsheets/d/1Fa25-N6f79vxX2vKdAVxmi7Dwy5hf34dnRWdXsvIvqw/edit#gid=763219425!"",""A2:K500""),3,0)"),"#N/A")</f>
        <v>#N/A</v>
      </c>
      <c r="C430" s="12" t="str">
        <f ca="1">IFERROR(__xludf.DUMMYFUNCTION("index(SPLIT(B430, "" ""), 0, 3)"),"#N/A")</f>
        <v>#N/A</v>
      </c>
      <c r="D430" s="13" t="e">
        <f ca="1">VLOOKUP(C430,Names!$C$2:$D$54,2,FALSE)</f>
        <v>#N/A</v>
      </c>
      <c r="E430" s="5" t="str">
        <f ca="1">IFERROR(__xludf.DUMMYFUNCTION("VLOOKUP(A430, IMPORTRANGE(""https://docs.google.com/spreadsheets/d/1Fa25-N6f79vxX2vKdAVxmi7Dwy5hf34dnRWdXsvIvqw/edit#gid=763219425!"",""A2:K500""),4,0)"),"#N/A")</f>
        <v>#N/A</v>
      </c>
      <c r="F430" s="5" t="str">
        <f ca="1">IFERROR(__xludf.DUMMYFUNCTION("VLOOKUP(A430, IMPORTRANGE(""https://docs.google.com/spreadsheets/d/1Fa25-N6f79vxX2vKdAVxmi7Dwy5hf34dnRWdXsvIvqw/edit#gid=763219425!"",""A2:K500""),5,0)"),"#N/A")</f>
        <v>#N/A</v>
      </c>
      <c r="G430" s="5" t="str">
        <f ca="1">IFERROR(__xludf.DUMMYFUNCTION("VLOOKUP(A430, IMPORTRANGE(""https://docs.google.com/spreadsheets/d/1Fa25-N6f79vxX2vKdAVxmi7Dwy5hf34dnRWdXsvIvqw/edit#gid=763219425!"",""A2:K500""),6,0)"),"#N/A")</f>
        <v>#N/A</v>
      </c>
      <c r="H430" s="27" t="str">
        <f ca="1">IFERROR(__xludf.DUMMYFUNCTION("VLOOKUP(A430, IMPORTRANGE(""https://docs.google.com/spreadsheets/d/1Fa25-N6f79vxX2vKdAVxmi7Dwy5hf34dnRWdXsvIvqw/edit#gid=763219425!"",""A2:K500""),7,0)"),"#N/A")</f>
        <v>#N/A</v>
      </c>
      <c r="I430" s="27" t="str">
        <f ca="1">IFERROR(__xludf.DUMMYFUNCTION("VLOOKUP(A430, IMPORTRANGE(""https://docs.google.com/spreadsheets/d/1Fa25-N6f79vxX2vKdAVxmi7Dwy5hf34dnRWdXsvIvqw/edit#gid=763219425!"",""A2:K500""),8,0)"),"#N/A")</f>
        <v>#N/A</v>
      </c>
      <c r="J430" s="27" t="str">
        <f ca="1">IFERROR(__xludf.DUMMYFUNCTION("VLOOKUP(A430, IMPORTRANGE(""https://docs.google.com/spreadsheets/d/1Fa25-N6f79vxX2vKdAVxmi7Dwy5hf34dnRWdXsvIvqw/edit#gid=763219425!"",""A2:K500""),9,0)"),"#N/A")</f>
        <v>#N/A</v>
      </c>
      <c r="K430" s="27" t="str">
        <f ca="1">IFERROR(__xludf.DUMMYFUNCTION("VLOOKUP(A430, IMPORTRANGE(""https://docs.google.com/spreadsheets/d/1Fa25-N6f79vxX2vKdAVxmi7Dwy5hf34dnRWdXsvIvqw/edit#gid=763219425!"",""A2:K500""),10,0)"),"#N/A")</f>
        <v>#N/A</v>
      </c>
      <c r="L430" s="28" t="e">
        <f t="shared" ca="1" si="4"/>
        <v>#VALUE!</v>
      </c>
      <c r="M430" s="30" t="e">
        <f t="shared" ca="1" si="5"/>
        <v>#VALUE!</v>
      </c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4.25" x14ac:dyDescent="0.2">
      <c r="A431" s="25">
        <f t="shared" si="3"/>
        <v>430</v>
      </c>
      <c r="B431" s="26" t="str">
        <f ca="1">IFERROR(__xludf.DUMMYFUNCTION("VLOOKUP(A431, IMPORTRANGE(""https://docs.google.com/spreadsheets/d/1Fa25-N6f79vxX2vKdAVxmi7Dwy5hf34dnRWdXsvIvqw/edit#gid=763219425!"",""A2:K500""),3,0)"),"#N/A")</f>
        <v>#N/A</v>
      </c>
      <c r="C431" s="12" t="str">
        <f ca="1">IFERROR(__xludf.DUMMYFUNCTION("index(SPLIT(B431, "" ""), 0, 3)"),"#N/A")</f>
        <v>#N/A</v>
      </c>
      <c r="D431" s="13" t="e">
        <f ca="1">VLOOKUP(C431,Names!$C$2:$D$54,2,FALSE)</f>
        <v>#N/A</v>
      </c>
      <c r="E431" s="5" t="str">
        <f ca="1">IFERROR(__xludf.DUMMYFUNCTION("VLOOKUP(A431, IMPORTRANGE(""https://docs.google.com/spreadsheets/d/1Fa25-N6f79vxX2vKdAVxmi7Dwy5hf34dnRWdXsvIvqw/edit#gid=763219425!"",""A2:K500""),4,0)"),"#N/A")</f>
        <v>#N/A</v>
      </c>
      <c r="F431" s="5" t="str">
        <f ca="1">IFERROR(__xludf.DUMMYFUNCTION("VLOOKUP(A431, IMPORTRANGE(""https://docs.google.com/spreadsheets/d/1Fa25-N6f79vxX2vKdAVxmi7Dwy5hf34dnRWdXsvIvqw/edit#gid=763219425!"",""A2:K500""),5,0)"),"#N/A")</f>
        <v>#N/A</v>
      </c>
      <c r="G431" s="5" t="str">
        <f ca="1">IFERROR(__xludf.DUMMYFUNCTION("VLOOKUP(A431, IMPORTRANGE(""https://docs.google.com/spreadsheets/d/1Fa25-N6f79vxX2vKdAVxmi7Dwy5hf34dnRWdXsvIvqw/edit#gid=763219425!"",""A2:K500""),6,0)"),"#N/A")</f>
        <v>#N/A</v>
      </c>
      <c r="H431" s="27" t="str">
        <f ca="1">IFERROR(__xludf.DUMMYFUNCTION("VLOOKUP(A431, IMPORTRANGE(""https://docs.google.com/spreadsheets/d/1Fa25-N6f79vxX2vKdAVxmi7Dwy5hf34dnRWdXsvIvqw/edit#gid=763219425!"",""A2:K500""),7,0)"),"#N/A")</f>
        <v>#N/A</v>
      </c>
      <c r="I431" s="27" t="str">
        <f ca="1">IFERROR(__xludf.DUMMYFUNCTION("VLOOKUP(A431, IMPORTRANGE(""https://docs.google.com/spreadsheets/d/1Fa25-N6f79vxX2vKdAVxmi7Dwy5hf34dnRWdXsvIvqw/edit#gid=763219425!"",""A2:K500""),8,0)"),"#N/A")</f>
        <v>#N/A</v>
      </c>
      <c r="J431" s="27" t="str">
        <f ca="1">IFERROR(__xludf.DUMMYFUNCTION("VLOOKUP(A431, IMPORTRANGE(""https://docs.google.com/spreadsheets/d/1Fa25-N6f79vxX2vKdAVxmi7Dwy5hf34dnRWdXsvIvqw/edit#gid=763219425!"",""A2:K500""),9,0)"),"#N/A")</f>
        <v>#N/A</v>
      </c>
      <c r="K431" s="27" t="str">
        <f ca="1">IFERROR(__xludf.DUMMYFUNCTION("VLOOKUP(A431, IMPORTRANGE(""https://docs.google.com/spreadsheets/d/1Fa25-N6f79vxX2vKdAVxmi7Dwy5hf34dnRWdXsvIvqw/edit#gid=763219425!"",""A2:K500""),10,0)"),"#N/A")</f>
        <v>#N/A</v>
      </c>
      <c r="L431" s="28" t="e">
        <f t="shared" ca="1" si="4"/>
        <v>#VALUE!</v>
      </c>
      <c r="M431" s="30" t="e">
        <f t="shared" ca="1" si="5"/>
        <v>#VALUE!</v>
      </c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4.25" x14ac:dyDescent="0.2">
      <c r="A432" s="25">
        <f t="shared" si="3"/>
        <v>431</v>
      </c>
      <c r="B432" s="26" t="str">
        <f ca="1">IFERROR(__xludf.DUMMYFUNCTION("VLOOKUP(A432, IMPORTRANGE(""https://docs.google.com/spreadsheets/d/1Fa25-N6f79vxX2vKdAVxmi7Dwy5hf34dnRWdXsvIvqw/edit#gid=763219425!"",""A2:K500""),3,0)"),"#N/A")</f>
        <v>#N/A</v>
      </c>
      <c r="C432" s="12" t="str">
        <f ca="1">IFERROR(__xludf.DUMMYFUNCTION("index(SPLIT(B432, "" ""), 0, 3)"),"#N/A")</f>
        <v>#N/A</v>
      </c>
      <c r="D432" s="13" t="e">
        <f ca="1">VLOOKUP(C432,Names!$C$2:$D$54,2,FALSE)</f>
        <v>#N/A</v>
      </c>
      <c r="E432" s="5" t="str">
        <f ca="1">IFERROR(__xludf.DUMMYFUNCTION("VLOOKUP(A432, IMPORTRANGE(""https://docs.google.com/spreadsheets/d/1Fa25-N6f79vxX2vKdAVxmi7Dwy5hf34dnRWdXsvIvqw/edit#gid=763219425!"",""A2:K500""),4,0)"),"#N/A")</f>
        <v>#N/A</v>
      </c>
      <c r="F432" s="5" t="str">
        <f ca="1">IFERROR(__xludf.DUMMYFUNCTION("VLOOKUP(A432, IMPORTRANGE(""https://docs.google.com/spreadsheets/d/1Fa25-N6f79vxX2vKdAVxmi7Dwy5hf34dnRWdXsvIvqw/edit#gid=763219425!"",""A2:K500""),5,0)"),"#N/A")</f>
        <v>#N/A</v>
      </c>
      <c r="G432" s="5" t="str">
        <f ca="1">IFERROR(__xludf.DUMMYFUNCTION("VLOOKUP(A432, IMPORTRANGE(""https://docs.google.com/spreadsheets/d/1Fa25-N6f79vxX2vKdAVxmi7Dwy5hf34dnRWdXsvIvqw/edit#gid=763219425!"",""A2:K500""),6,0)"),"#N/A")</f>
        <v>#N/A</v>
      </c>
      <c r="H432" s="27" t="str">
        <f ca="1">IFERROR(__xludf.DUMMYFUNCTION("VLOOKUP(A432, IMPORTRANGE(""https://docs.google.com/spreadsheets/d/1Fa25-N6f79vxX2vKdAVxmi7Dwy5hf34dnRWdXsvIvqw/edit#gid=763219425!"",""A2:K500""),7,0)"),"#N/A")</f>
        <v>#N/A</v>
      </c>
      <c r="I432" s="27" t="str">
        <f ca="1">IFERROR(__xludf.DUMMYFUNCTION("VLOOKUP(A432, IMPORTRANGE(""https://docs.google.com/spreadsheets/d/1Fa25-N6f79vxX2vKdAVxmi7Dwy5hf34dnRWdXsvIvqw/edit#gid=763219425!"",""A2:K500""),8,0)"),"#N/A")</f>
        <v>#N/A</v>
      </c>
      <c r="J432" s="27" t="str">
        <f ca="1">IFERROR(__xludf.DUMMYFUNCTION("VLOOKUP(A432, IMPORTRANGE(""https://docs.google.com/spreadsheets/d/1Fa25-N6f79vxX2vKdAVxmi7Dwy5hf34dnRWdXsvIvqw/edit#gid=763219425!"",""A2:K500""),9,0)"),"#N/A")</f>
        <v>#N/A</v>
      </c>
      <c r="K432" s="27" t="str">
        <f ca="1">IFERROR(__xludf.DUMMYFUNCTION("VLOOKUP(A432, IMPORTRANGE(""https://docs.google.com/spreadsheets/d/1Fa25-N6f79vxX2vKdAVxmi7Dwy5hf34dnRWdXsvIvqw/edit#gid=763219425!"",""A2:K500""),10,0)"),"#N/A")</f>
        <v>#N/A</v>
      </c>
      <c r="L432" s="28" t="e">
        <f t="shared" ca="1" si="4"/>
        <v>#VALUE!</v>
      </c>
      <c r="M432" s="30" t="e">
        <f t="shared" ca="1" si="5"/>
        <v>#VALUE!</v>
      </c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4.25" x14ac:dyDescent="0.2">
      <c r="A433" s="25">
        <f t="shared" si="3"/>
        <v>432</v>
      </c>
      <c r="B433" s="26" t="str">
        <f ca="1">IFERROR(__xludf.DUMMYFUNCTION("VLOOKUP(A433, IMPORTRANGE(""https://docs.google.com/spreadsheets/d/1Fa25-N6f79vxX2vKdAVxmi7Dwy5hf34dnRWdXsvIvqw/edit#gid=763219425!"",""A2:K500""),3,0)"),"#N/A")</f>
        <v>#N/A</v>
      </c>
      <c r="C433" s="12" t="str">
        <f ca="1">IFERROR(__xludf.DUMMYFUNCTION("index(SPLIT(B433, "" ""), 0, 3)"),"#N/A")</f>
        <v>#N/A</v>
      </c>
      <c r="D433" s="13" t="e">
        <f ca="1">VLOOKUP(C433,Names!$C$2:$D$54,2,FALSE)</f>
        <v>#N/A</v>
      </c>
      <c r="E433" s="5" t="str">
        <f ca="1">IFERROR(__xludf.DUMMYFUNCTION("VLOOKUP(A433, IMPORTRANGE(""https://docs.google.com/spreadsheets/d/1Fa25-N6f79vxX2vKdAVxmi7Dwy5hf34dnRWdXsvIvqw/edit#gid=763219425!"",""A2:K500""),4,0)"),"#N/A")</f>
        <v>#N/A</v>
      </c>
      <c r="F433" s="5" t="str">
        <f ca="1">IFERROR(__xludf.DUMMYFUNCTION("VLOOKUP(A433, IMPORTRANGE(""https://docs.google.com/spreadsheets/d/1Fa25-N6f79vxX2vKdAVxmi7Dwy5hf34dnRWdXsvIvqw/edit#gid=763219425!"",""A2:K500""),5,0)"),"#N/A")</f>
        <v>#N/A</v>
      </c>
      <c r="G433" s="5" t="str">
        <f ca="1">IFERROR(__xludf.DUMMYFUNCTION("VLOOKUP(A433, IMPORTRANGE(""https://docs.google.com/spreadsheets/d/1Fa25-N6f79vxX2vKdAVxmi7Dwy5hf34dnRWdXsvIvqw/edit#gid=763219425!"",""A2:K500""),6,0)"),"#N/A")</f>
        <v>#N/A</v>
      </c>
      <c r="H433" s="27" t="str">
        <f ca="1">IFERROR(__xludf.DUMMYFUNCTION("VLOOKUP(A433, IMPORTRANGE(""https://docs.google.com/spreadsheets/d/1Fa25-N6f79vxX2vKdAVxmi7Dwy5hf34dnRWdXsvIvqw/edit#gid=763219425!"",""A2:K500""),7,0)"),"#N/A")</f>
        <v>#N/A</v>
      </c>
      <c r="I433" s="27" t="str">
        <f ca="1">IFERROR(__xludf.DUMMYFUNCTION("VLOOKUP(A433, IMPORTRANGE(""https://docs.google.com/spreadsheets/d/1Fa25-N6f79vxX2vKdAVxmi7Dwy5hf34dnRWdXsvIvqw/edit#gid=763219425!"",""A2:K500""),8,0)"),"#N/A")</f>
        <v>#N/A</v>
      </c>
      <c r="J433" s="27" t="str">
        <f ca="1">IFERROR(__xludf.DUMMYFUNCTION("VLOOKUP(A433, IMPORTRANGE(""https://docs.google.com/spreadsheets/d/1Fa25-N6f79vxX2vKdAVxmi7Dwy5hf34dnRWdXsvIvqw/edit#gid=763219425!"",""A2:K500""),9,0)"),"#N/A")</f>
        <v>#N/A</v>
      </c>
      <c r="K433" s="27" t="str">
        <f ca="1">IFERROR(__xludf.DUMMYFUNCTION("VLOOKUP(A433, IMPORTRANGE(""https://docs.google.com/spreadsheets/d/1Fa25-N6f79vxX2vKdAVxmi7Dwy5hf34dnRWdXsvIvqw/edit#gid=763219425!"",""A2:K500""),10,0)"),"#N/A")</f>
        <v>#N/A</v>
      </c>
      <c r="L433" s="28" t="e">
        <f t="shared" ca="1" si="4"/>
        <v>#VALUE!</v>
      </c>
      <c r="M433" s="30" t="e">
        <f t="shared" ca="1" si="5"/>
        <v>#VALUE!</v>
      </c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4.25" x14ac:dyDescent="0.2">
      <c r="A434" s="25">
        <f t="shared" si="3"/>
        <v>433</v>
      </c>
      <c r="B434" s="26" t="str">
        <f ca="1">IFERROR(__xludf.DUMMYFUNCTION("VLOOKUP(A434, IMPORTRANGE(""https://docs.google.com/spreadsheets/d/1Fa25-N6f79vxX2vKdAVxmi7Dwy5hf34dnRWdXsvIvqw/edit#gid=763219425!"",""A2:K500""),3,0)"),"#N/A")</f>
        <v>#N/A</v>
      </c>
      <c r="C434" s="12" t="str">
        <f ca="1">IFERROR(__xludf.DUMMYFUNCTION("index(SPLIT(B434, "" ""), 0, 3)"),"#N/A")</f>
        <v>#N/A</v>
      </c>
      <c r="D434" s="13" t="e">
        <f ca="1">VLOOKUP(C434,Names!$C$2:$D$54,2,FALSE)</f>
        <v>#N/A</v>
      </c>
      <c r="E434" s="5" t="str">
        <f ca="1">IFERROR(__xludf.DUMMYFUNCTION("VLOOKUP(A434, IMPORTRANGE(""https://docs.google.com/spreadsheets/d/1Fa25-N6f79vxX2vKdAVxmi7Dwy5hf34dnRWdXsvIvqw/edit#gid=763219425!"",""A2:K500""),4,0)"),"#N/A")</f>
        <v>#N/A</v>
      </c>
      <c r="F434" s="5" t="str">
        <f ca="1">IFERROR(__xludf.DUMMYFUNCTION("VLOOKUP(A434, IMPORTRANGE(""https://docs.google.com/spreadsheets/d/1Fa25-N6f79vxX2vKdAVxmi7Dwy5hf34dnRWdXsvIvqw/edit#gid=763219425!"",""A2:K500""),5,0)"),"#N/A")</f>
        <v>#N/A</v>
      </c>
      <c r="G434" s="5" t="str">
        <f ca="1">IFERROR(__xludf.DUMMYFUNCTION("VLOOKUP(A434, IMPORTRANGE(""https://docs.google.com/spreadsheets/d/1Fa25-N6f79vxX2vKdAVxmi7Dwy5hf34dnRWdXsvIvqw/edit#gid=763219425!"",""A2:K500""),6,0)"),"#N/A")</f>
        <v>#N/A</v>
      </c>
      <c r="H434" s="27" t="str">
        <f ca="1">IFERROR(__xludf.DUMMYFUNCTION("VLOOKUP(A434, IMPORTRANGE(""https://docs.google.com/spreadsheets/d/1Fa25-N6f79vxX2vKdAVxmi7Dwy5hf34dnRWdXsvIvqw/edit#gid=763219425!"",""A2:K500""),7,0)"),"#N/A")</f>
        <v>#N/A</v>
      </c>
      <c r="I434" s="27" t="str">
        <f ca="1">IFERROR(__xludf.DUMMYFUNCTION("VLOOKUP(A434, IMPORTRANGE(""https://docs.google.com/spreadsheets/d/1Fa25-N6f79vxX2vKdAVxmi7Dwy5hf34dnRWdXsvIvqw/edit#gid=763219425!"",""A2:K500""),8,0)"),"#N/A")</f>
        <v>#N/A</v>
      </c>
      <c r="J434" s="27" t="str">
        <f ca="1">IFERROR(__xludf.DUMMYFUNCTION("VLOOKUP(A434, IMPORTRANGE(""https://docs.google.com/spreadsheets/d/1Fa25-N6f79vxX2vKdAVxmi7Dwy5hf34dnRWdXsvIvqw/edit#gid=763219425!"",""A2:K500""),9,0)"),"#N/A")</f>
        <v>#N/A</v>
      </c>
      <c r="K434" s="27" t="str">
        <f ca="1">IFERROR(__xludf.DUMMYFUNCTION("VLOOKUP(A434, IMPORTRANGE(""https://docs.google.com/spreadsheets/d/1Fa25-N6f79vxX2vKdAVxmi7Dwy5hf34dnRWdXsvIvqw/edit#gid=763219425!"",""A2:K500""),10,0)"),"#N/A")</f>
        <v>#N/A</v>
      </c>
      <c r="L434" s="28" t="e">
        <f t="shared" ca="1" si="4"/>
        <v>#VALUE!</v>
      </c>
      <c r="M434" s="30" t="e">
        <f t="shared" ca="1" si="5"/>
        <v>#VALUE!</v>
      </c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4.25" x14ac:dyDescent="0.2">
      <c r="A435" s="25">
        <f t="shared" si="3"/>
        <v>434</v>
      </c>
      <c r="B435" s="26" t="str">
        <f ca="1">IFERROR(__xludf.DUMMYFUNCTION("VLOOKUP(A435, IMPORTRANGE(""https://docs.google.com/spreadsheets/d/1Fa25-N6f79vxX2vKdAVxmi7Dwy5hf34dnRWdXsvIvqw/edit#gid=763219425!"",""A2:K500""),3,0)"),"#N/A")</f>
        <v>#N/A</v>
      </c>
      <c r="C435" s="12" t="str">
        <f ca="1">IFERROR(__xludf.DUMMYFUNCTION("index(SPLIT(B435, "" ""), 0, 3)"),"#N/A")</f>
        <v>#N/A</v>
      </c>
      <c r="D435" s="13" t="e">
        <f ca="1">VLOOKUP(C435,Names!$C$2:$D$54,2,FALSE)</f>
        <v>#N/A</v>
      </c>
      <c r="E435" s="5" t="str">
        <f ca="1">IFERROR(__xludf.DUMMYFUNCTION("VLOOKUP(A435, IMPORTRANGE(""https://docs.google.com/spreadsheets/d/1Fa25-N6f79vxX2vKdAVxmi7Dwy5hf34dnRWdXsvIvqw/edit#gid=763219425!"",""A2:K500""),4,0)"),"#N/A")</f>
        <v>#N/A</v>
      </c>
      <c r="F435" s="5" t="str">
        <f ca="1">IFERROR(__xludf.DUMMYFUNCTION("VLOOKUP(A435, IMPORTRANGE(""https://docs.google.com/spreadsheets/d/1Fa25-N6f79vxX2vKdAVxmi7Dwy5hf34dnRWdXsvIvqw/edit#gid=763219425!"",""A2:K500""),5,0)"),"#N/A")</f>
        <v>#N/A</v>
      </c>
      <c r="G435" s="5" t="str">
        <f ca="1">IFERROR(__xludf.DUMMYFUNCTION("VLOOKUP(A435, IMPORTRANGE(""https://docs.google.com/spreadsheets/d/1Fa25-N6f79vxX2vKdAVxmi7Dwy5hf34dnRWdXsvIvqw/edit#gid=763219425!"",""A2:K500""),6,0)"),"#N/A")</f>
        <v>#N/A</v>
      </c>
      <c r="H435" s="27" t="str">
        <f ca="1">IFERROR(__xludf.DUMMYFUNCTION("VLOOKUP(A435, IMPORTRANGE(""https://docs.google.com/spreadsheets/d/1Fa25-N6f79vxX2vKdAVxmi7Dwy5hf34dnRWdXsvIvqw/edit#gid=763219425!"",""A2:K500""),7,0)"),"#N/A")</f>
        <v>#N/A</v>
      </c>
      <c r="I435" s="27" t="str">
        <f ca="1">IFERROR(__xludf.DUMMYFUNCTION("VLOOKUP(A435, IMPORTRANGE(""https://docs.google.com/spreadsheets/d/1Fa25-N6f79vxX2vKdAVxmi7Dwy5hf34dnRWdXsvIvqw/edit#gid=763219425!"",""A2:K500""),8,0)"),"#N/A")</f>
        <v>#N/A</v>
      </c>
      <c r="J435" s="27" t="str">
        <f ca="1">IFERROR(__xludf.DUMMYFUNCTION("VLOOKUP(A435, IMPORTRANGE(""https://docs.google.com/spreadsheets/d/1Fa25-N6f79vxX2vKdAVxmi7Dwy5hf34dnRWdXsvIvqw/edit#gid=763219425!"",""A2:K500""),9,0)"),"#N/A")</f>
        <v>#N/A</v>
      </c>
      <c r="K435" s="27" t="str">
        <f ca="1">IFERROR(__xludf.DUMMYFUNCTION("VLOOKUP(A435, IMPORTRANGE(""https://docs.google.com/spreadsheets/d/1Fa25-N6f79vxX2vKdAVxmi7Dwy5hf34dnRWdXsvIvqw/edit#gid=763219425!"",""A2:K500""),10,0)"),"#N/A")</f>
        <v>#N/A</v>
      </c>
      <c r="L435" s="28" t="e">
        <f t="shared" ca="1" si="4"/>
        <v>#VALUE!</v>
      </c>
      <c r="M435" s="30" t="e">
        <f t="shared" ca="1" si="5"/>
        <v>#VALUE!</v>
      </c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4.25" x14ac:dyDescent="0.2">
      <c r="A436" s="25">
        <f t="shared" si="3"/>
        <v>435</v>
      </c>
      <c r="B436" s="26" t="str">
        <f ca="1">IFERROR(__xludf.DUMMYFUNCTION("VLOOKUP(A436, IMPORTRANGE(""https://docs.google.com/spreadsheets/d/1Fa25-N6f79vxX2vKdAVxmi7Dwy5hf34dnRWdXsvIvqw/edit#gid=763219425!"",""A2:K500""),3,0)"),"#N/A")</f>
        <v>#N/A</v>
      </c>
      <c r="C436" s="12" t="str">
        <f ca="1">IFERROR(__xludf.DUMMYFUNCTION("index(SPLIT(B436, "" ""), 0, 3)"),"#N/A")</f>
        <v>#N/A</v>
      </c>
      <c r="D436" s="13" t="e">
        <f ca="1">VLOOKUP(C436,Names!$C$2:$D$54,2,FALSE)</f>
        <v>#N/A</v>
      </c>
      <c r="E436" s="5" t="str">
        <f ca="1">IFERROR(__xludf.DUMMYFUNCTION("VLOOKUP(A436, IMPORTRANGE(""https://docs.google.com/spreadsheets/d/1Fa25-N6f79vxX2vKdAVxmi7Dwy5hf34dnRWdXsvIvqw/edit#gid=763219425!"",""A2:K500""),4,0)"),"#N/A")</f>
        <v>#N/A</v>
      </c>
      <c r="F436" s="5" t="str">
        <f ca="1">IFERROR(__xludf.DUMMYFUNCTION("VLOOKUP(A436, IMPORTRANGE(""https://docs.google.com/spreadsheets/d/1Fa25-N6f79vxX2vKdAVxmi7Dwy5hf34dnRWdXsvIvqw/edit#gid=763219425!"",""A2:K500""),5,0)"),"#N/A")</f>
        <v>#N/A</v>
      </c>
      <c r="G436" s="5" t="str">
        <f ca="1">IFERROR(__xludf.DUMMYFUNCTION("VLOOKUP(A436, IMPORTRANGE(""https://docs.google.com/spreadsheets/d/1Fa25-N6f79vxX2vKdAVxmi7Dwy5hf34dnRWdXsvIvqw/edit#gid=763219425!"",""A2:K500""),6,0)"),"#N/A")</f>
        <v>#N/A</v>
      </c>
      <c r="H436" s="27" t="str">
        <f ca="1">IFERROR(__xludf.DUMMYFUNCTION("VLOOKUP(A436, IMPORTRANGE(""https://docs.google.com/spreadsheets/d/1Fa25-N6f79vxX2vKdAVxmi7Dwy5hf34dnRWdXsvIvqw/edit#gid=763219425!"",""A2:K500""),7,0)"),"#N/A")</f>
        <v>#N/A</v>
      </c>
      <c r="I436" s="27" t="str">
        <f ca="1">IFERROR(__xludf.DUMMYFUNCTION("VLOOKUP(A436, IMPORTRANGE(""https://docs.google.com/spreadsheets/d/1Fa25-N6f79vxX2vKdAVxmi7Dwy5hf34dnRWdXsvIvqw/edit#gid=763219425!"",""A2:K500""),8,0)"),"#N/A")</f>
        <v>#N/A</v>
      </c>
      <c r="J436" s="27" t="str">
        <f ca="1">IFERROR(__xludf.DUMMYFUNCTION("VLOOKUP(A436, IMPORTRANGE(""https://docs.google.com/spreadsheets/d/1Fa25-N6f79vxX2vKdAVxmi7Dwy5hf34dnRWdXsvIvqw/edit#gid=763219425!"",""A2:K500""),9,0)"),"#N/A")</f>
        <v>#N/A</v>
      </c>
      <c r="K436" s="27" t="str">
        <f ca="1">IFERROR(__xludf.DUMMYFUNCTION("VLOOKUP(A436, IMPORTRANGE(""https://docs.google.com/spreadsheets/d/1Fa25-N6f79vxX2vKdAVxmi7Dwy5hf34dnRWdXsvIvqw/edit#gid=763219425!"",""A2:K500""),10,0)"),"#N/A")</f>
        <v>#N/A</v>
      </c>
      <c r="L436" s="28" t="e">
        <f t="shared" ca="1" si="4"/>
        <v>#VALUE!</v>
      </c>
      <c r="M436" s="30" t="e">
        <f t="shared" ca="1" si="5"/>
        <v>#VALUE!</v>
      </c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4.25" x14ac:dyDescent="0.2">
      <c r="A437" s="25">
        <f t="shared" si="3"/>
        <v>436</v>
      </c>
      <c r="B437" s="26" t="str">
        <f ca="1">IFERROR(__xludf.DUMMYFUNCTION("VLOOKUP(A437, IMPORTRANGE(""https://docs.google.com/spreadsheets/d/1Fa25-N6f79vxX2vKdAVxmi7Dwy5hf34dnRWdXsvIvqw/edit#gid=763219425!"",""A2:K500""),3,0)"),"#N/A")</f>
        <v>#N/A</v>
      </c>
      <c r="C437" s="12" t="str">
        <f ca="1">IFERROR(__xludf.DUMMYFUNCTION("index(SPLIT(B437, "" ""), 0, 3)"),"#N/A")</f>
        <v>#N/A</v>
      </c>
      <c r="D437" s="13" t="e">
        <f ca="1">VLOOKUP(C437,Names!$C$2:$D$54,2,FALSE)</f>
        <v>#N/A</v>
      </c>
      <c r="E437" s="5" t="str">
        <f ca="1">IFERROR(__xludf.DUMMYFUNCTION("VLOOKUP(A437, IMPORTRANGE(""https://docs.google.com/spreadsheets/d/1Fa25-N6f79vxX2vKdAVxmi7Dwy5hf34dnRWdXsvIvqw/edit#gid=763219425!"",""A2:K500""),4,0)"),"#N/A")</f>
        <v>#N/A</v>
      </c>
      <c r="F437" s="5" t="str">
        <f ca="1">IFERROR(__xludf.DUMMYFUNCTION("VLOOKUP(A437, IMPORTRANGE(""https://docs.google.com/spreadsheets/d/1Fa25-N6f79vxX2vKdAVxmi7Dwy5hf34dnRWdXsvIvqw/edit#gid=763219425!"",""A2:K500""),5,0)"),"#N/A")</f>
        <v>#N/A</v>
      </c>
      <c r="G437" s="5" t="str">
        <f ca="1">IFERROR(__xludf.DUMMYFUNCTION("VLOOKUP(A437, IMPORTRANGE(""https://docs.google.com/spreadsheets/d/1Fa25-N6f79vxX2vKdAVxmi7Dwy5hf34dnRWdXsvIvqw/edit#gid=763219425!"",""A2:K500""),6,0)"),"#N/A")</f>
        <v>#N/A</v>
      </c>
      <c r="H437" s="27" t="str">
        <f ca="1">IFERROR(__xludf.DUMMYFUNCTION("VLOOKUP(A437, IMPORTRANGE(""https://docs.google.com/spreadsheets/d/1Fa25-N6f79vxX2vKdAVxmi7Dwy5hf34dnRWdXsvIvqw/edit#gid=763219425!"",""A2:K500""),7,0)"),"#N/A")</f>
        <v>#N/A</v>
      </c>
      <c r="I437" s="27" t="str">
        <f ca="1">IFERROR(__xludf.DUMMYFUNCTION("VLOOKUP(A437, IMPORTRANGE(""https://docs.google.com/spreadsheets/d/1Fa25-N6f79vxX2vKdAVxmi7Dwy5hf34dnRWdXsvIvqw/edit#gid=763219425!"",""A2:K500""),8,0)"),"#N/A")</f>
        <v>#N/A</v>
      </c>
      <c r="J437" s="27" t="str">
        <f ca="1">IFERROR(__xludf.DUMMYFUNCTION("VLOOKUP(A437, IMPORTRANGE(""https://docs.google.com/spreadsheets/d/1Fa25-N6f79vxX2vKdAVxmi7Dwy5hf34dnRWdXsvIvqw/edit#gid=763219425!"",""A2:K500""),9,0)"),"#N/A")</f>
        <v>#N/A</v>
      </c>
      <c r="K437" s="27" t="str">
        <f ca="1">IFERROR(__xludf.DUMMYFUNCTION("VLOOKUP(A437, IMPORTRANGE(""https://docs.google.com/spreadsheets/d/1Fa25-N6f79vxX2vKdAVxmi7Dwy5hf34dnRWdXsvIvqw/edit#gid=763219425!"",""A2:K500""),10,0)"),"#N/A")</f>
        <v>#N/A</v>
      </c>
      <c r="L437" s="28" t="e">
        <f t="shared" ca="1" si="4"/>
        <v>#VALUE!</v>
      </c>
      <c r="M437" s="30" t="e">
        <f t="shared" ca="1" si="5"/>
        <v>#VALUE!</v>
      </c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4.25" x14ac:dyDescent="0.2">
      <c r="A438" s="25">
        <f t="shared" si="3"/>
        <v>437</v>
      </c>
      <c r="B438" s="26" t="str">
        <f ca="1">IFERROR(__xludf.DUMMYFUNCTION("VLOOKUP(A438, IMPORTRANGE(""https://docs.google.com/spreadsheets/d/1Fa25-N6f79vxX2vKdAVxmi7Dwy5hf34dnRWdXsvIvqw/edit#gid=763219425!"",""A2:K500""),3,0)"),"#N/A")</f>
        <v>#N/A</v>
      </c>
      <c r="C438" s="12" t="str">
        <f ca="1">IFERROR(__xludf.DUMMYFUNCTION("index(SPLIT(B438, "" ""), 0, 3)"),"#N/A")</f>
        <v>#N/A</v>
      </c>
      <c r="D438" s="13" t="e">
        <f ca="1">VLOOKUP(C438,Names!$C$2:$D$54,2,FALSE)</f>
        <v>#N/A</v>
      </c>
      <c r="E438" s="5" t="str">
        <f ca="1">IFERROR(__xludf.DUMMYFUNCTION("VLOOKUP(A438, IMPORTRANGE(""https://docs.google.com/spreadsheets/d/1Fa25-N6f79vxX2vKdAVxmi7Dwy5hf34dnRWdXsvIvqw/edit#gid=763219425!"",""A2:K500""),4,0)"),"#N/A")</f>
        <v>#N/A</v>
      </c>
      <c r="F438" s="5" t="str">
        <f ca="1">IFERROR(__xludf.DUMMYFUNCTION("VLOOKUP(A438, IMPORTRANGE(""https://docs.google.com/spreadsheets/d/1Fa25-N6f79vxX2vKdAVxmi7Dwy5hf34dnRWdXsvIvqw/edit#gid=763219425!"",""A2:K500""),5,0)"),"#N/A")</f>
        <v>#N/A</v>
      </c>
      <c r="G438" s="5" t="str">
        <f ca="1">IFERROR(__xludf.DUMMYFUNCTION("VLOOKUP(A438, IMPORTRANGE(""https://docs.google.com/spreadsheets/d/1Fa25-N6f79vxX2vKdAVxmi7Dwy5hf34dnRWdXsvIvqw/edit#gid=763219425!"",""A2:K500""),6,0)"),"#N/A")</f>
        <v>#N/A</v>
      </c>
      <c r="H438" s="27" t="str">
        <f ca="1">IFERROR(__xludf.DUMMYFUNCTION("VLOOKUP(A438, IMPORTRANGE(""https://docs.google.com/spreadsheets/d/1Fa25-N6f79vxX2vKdAVxmi7Dwy5hf34dnRWdXsvIvqw/edit#gid=763219425!"",""A2:K500""),7,0)"),"#N/A")</f>
        <v>#N/A</v>
      </c>
      <c r="I438" s="27" t="str">
        <f ca="1">IFERROR(__xludf.DUMMYFUNCTION("VLOOKUP(A438, IMPORTRANGE(""https://docs.google.com/spreadsheets/d/1Fa25-N6f79vxX2vKdAVxmi7Dwy5hf34dnRWdXsvIvqw/edit#gid=763219425!"",""A2:K500""),8,0)"),"#N/A")</f>
        <v>#N/A</v>
      </c>
      <c r="J438" s="27" t="str">
        <f ca="1">IFERROR(__xludf.DUMMYFUNCTION("VLOOKUP(A438, IMPORTRANGE(""https://docs.google.com/spreadsheets/d/1Fa25-N6f79vxX2vKdAVxmi7Dwy5hf34dnRWdXsvIvqw/edit#gid=763219425!"",""A2:K500""),9,0)"),"#N/A")</f>
        <v>#N/A</v>
      </c>
      <c r="K438" s="27" t="str">
        <f ca="1">IFERROR(__xludf.DUMMYFUNCTION("VLOOKUP(A438, IMPORTRANGE(""https://docs.google.com/spreadsheets/d/1Fa25-N6f79vxX2vKdAVxmi7Dwy5hf34dnRWdXsvIvqw/edit#gid=763219425!"",""A2:K500""),10,0)"),"#N/A")</f>
        <v>#N/A</v>
      </c>
      <c r="L438" s="28" t="e">
        <f t="shared" ca="1" si="4"/>
        <v>#VALUE!</v>
      </c>
      <c r="M438" s="30" t="e">
        <f t="shared" ca="1" si="5"/>
        <v>#VALUE!</v>
      </c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4.25" x14ac:dyDescent="0.2">
      <c r="A439" s="25">
        <f t="shared" si="3"/>
        <v>438</v>
      </c>
      <c r="B439" s="26" t="str">
        <f ca="1">IFERROR(__xludf.DUMMYFUNCTION("VLOOKUP(A439, IMPORTRANGE(""https://docs.google.com/spreadsheets/d/1Fa25-N6f79vxX2vKdAVxmi7Dwy5hf34dnRWdXsvIvqw/edit#gid=763219425!"",""A2:K500""),3,0)"),"#N/A")</f>
        <v>#N/A</v>
      </c>
      <c r="C439" s="12" t="str">
        <f ca="1">IFERROR(__xludf.DUMMYFUNCTION("index(SPLIT(B439, "" ""), 0, 3)"),"#N/A")</f>
        <v>#N/A</v>
      </c>
      <c r="D439" s="13" t="e">
        <f ca="1">VLOOKUP(C439,Names!$C$2:$D$54,2,FALSE)</f>
        <v>#N/A</v>
      </c>
      <c r="E439" s="5" t="str">
        <f ca="1">IFERROR(__xludf.DUMMYFUNCTION("VLOOKUP(A439, IMPORTRANGE(""https://docs.google.com/spreadsheets/d/1Fa25-N6f79vxX2vKdAVxmi7Dwy5hf34dnRWdXsvIvqw/edit#gid=763219425!"",""A2:K500""),4,0)"),"#N/A")</f>
        <v>#N/A</v>
      </c>
      <c r="F439" s="5" t="str">
        <f ca="1">IFERROR(__xludf.DUMMYFUNCTION("VLOOKUP(A439, IMPORTRANGE(""https://docs.google.com/spreadsheets/d/1Fa25-N6f79vxX2vKdAVxmi7Dwy5hf34dnRWdXsvIvqw/edit#gid=763219425!"",""A2:K500""),5,0)"),"#N/A")</f>
        <v>#N/A</v>
      </c>
      <c r="G439" s="5" t="str">
        <f ca="1">IFERROR(__xludf.DUMMYFUNCTION("VLOOKUP(A439, IMPORTRANGE(""https://docs.google.com/spreadsheets/d/1Fa25-N6f79vxX2vKdAVxmi7Dwy5hf34dnRWdXsvIvqw/edit#gid=763219425!"",""A2:K500""),6,0)"),"#N/A")</f>
        <v>#N/A</v>
      </c>
      <c r="H439" s="27" t="str">
        <f ca="1">IFERROR(__xludf.DUMMYFUNCTION("VLOOKUP(A439, IMPORTRANGE(""https://docs.google.com/spreadsheets/d/1Fa25-N6f79vxX2vKdAVxmi7Dwy5hf34dnRWdXsvIvqw/edit#gid=763219425!"",""A2:K500""),7,0)"),"#N/A")</f>
        <v>#N/A</v>
      </c>
      <c r="I439" s="27" t="str">
        <f ca="1">IFERROR(__xludf.DUMMYFUNCTION("VLOOKUP(A439, IMPORTRANGE(""https://docs.google.com/spreadsheets/d/1Fa25-N6f79vxX2vKdAVxmi7Dwy5hf34dnRWdXsvIvqw/edit#gid=763219425!"",""A2:K500""),8,0)"),"#N/A")</f>
        <v>#N/A</v>
      </c>
      <c r="J439" s="27" t="str">
        <f ca="1">IFERROR(__xludf.DUMMYFUNCTION("VLOOKUP(A439, IMPORTRANGE(""https://docs.google.com/spreadsheets/d/1Fa25-N6f79vxX2vKdAVxmi7Dwy5hf34dnRWdXsvIvqw/edit#gid=763219425!"",""A2:K500""),9,0)"),"#N/A")</f>
        <v>#N/A</v>
      </c>
      <c r="K439" s="27" t="str">
        <f ca="1">IFERROR(__xludf.DUMMYFUNCTION("VLOOKUP(A439, IMPORTRANGE(""https://docs.google.com/spreadsheets/d/1Fa25-N6f79vxX2vKdAVxmi7Dwy5hf34dnRWdXsvIvqw/edit#gid=763219425!"",""A2:K500""),10,0)"),"#N/A")</f>
        <v>#N/A</v>
      </c>
      <c r="L439" s="28" t="e">
        <f t="shared" ca="1" si="4"/>
        <v>#VALUE!</v>
      </c>
      <c r="M439" s="30" t="e">
        <f t="shared" ca="1" si="5"/>
        <v>#VALUE!</v>
      </c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4.25" x14ac:dyDescent="0.2">
      <c r="A440" s="25">
        <f t="shared" si="3"/>
        <v>439</v>
      </c>
      <c r="B440" s="26" t="str">
        <f ca="1">IFERROR(__xludf.DUMMYFUNCTION("VLOOKUP(A440, IMPORTRANGE(""https://docs.google.com/spreadsheets/d/1Fa25-N6f79vxX2vKdAVxmi7Dwy5hf34dnRWdXsvIvqw/edit#gid=763219425!"",""A2:K500""),3,0)"),"#N/A")</f>
        <v>#N/A</v>
      </c>
      <c r="C440" s="12" t="str">
        <f ca="1">IFERROR(__xludf.DUMMYFUNCTION("index(SPLIT(B440, "" ""), 0, 3)"),"#N/A")</f>
        <v>#N/A</v>
      </c>
      <c r="D440" s="13" t="e">
        <f ca="1">VLOOKUP(C440,Names!$C$2:$D$54,2,FALSE)</f>
        <v>#N/A</v>
      </c>
      <c r="E440" s="5" t="str">
        <f ca="1">IFERROR(__xludf.DUMMYFUNCTION("VLOOKUP(A440, IMPORTRANGE(""https://docs.google.com/spreadsheets/d/1Fa25-N6f79vxX2vKdAVxmi7Dwy5hf34dnRWdXsvIvqw/edit#gid=763219425!"",""A2:K500""),4,0)"),"#N/A")</f>
        <v>#N/A</v>
      </c>
      <c r="F440" s="5" t="str">
        <f ca="1">IFERROR(__xludf.DUMMYFUNCTION("VLOOKUP(A440, IMPORTRANGE(""https://docs.google.com/spreadsheets/d/1Fa25-N6f79vxX2vKdAVxmi7Dwy5hf34dnRWdXsvIvqw/edit#gid=763219425!"",""A2:K500""),5,0)"),"#N/A")</f>
        <v>#N/A</v>
      </c>
      <c r="G440" s="5" t="str">
        <f ca="1">IFERROR(__xludf.DUMMYFUNCTION("VLOOKUP(A440, IMPORTRANGE(""https://docs.google.com/spreadsheets/d/1Fa25-N6f79vxX2vKdAVxmi7Dwy5hf34dnRWdXsvIvqw/edit#gid=763219425!"",""A2:K500""),6,0)"),"#N/A")</f>
        <v>#N/A</v>
      </c>
      <c r="H440" s="27" t="str">
        <f ca="1">IFERROR(__xludf.DUMMYFUNCTION("VLOOKUP(A440, IMPORTRANGE(""https://docs.google.com/spreadsheets/d/1Fa25-N6f79vxX2vKdAVxmi7Dwy5hf34dnRWdXsvIvqw/edit#gid=763219425!"",""A2:K500""),7,0)"),"#N/A")</f>
        <v>#N/A</v>
      </c>
      <c r="I440" s="27" t="str">
        <f ca="1">IFERROR(__xludf.DUMMYFUNCTION("VLOOKUP(A440, IMPORTRANGE(""https://docs.google.com/spreadsheets/d/1Fa25-N6f79vxX2vKdAVxmi7Dwy5hf34dnRWdXsvIvqw/edit#gid=763219425!"",""A2:K500""),8,0)"),"#N/A")</f>
        <v>#N/A</v>
      </c>
      <c r="J440" s="27" t="str">
        <f ca="1">IFERROR(__xludf.DUMMYFUNCTION("VLOOKUP(A440, IMPORTRANGE(""https://docs.google.com/spreadsheets/d/1Fa25-N6f79vxX2vKdAVxmi7Dwy5hf34dnRWdXsvIvqw/edit#gid=763219425!"",""A2:K500""),9,0)"),"#N/A")</f>
        <v>#N/A</v>
      </c>
      <c r="K440" s="27" t="str">
        <f ca="1">IFERROR(__xludf.DUMMYFUNCTION("VLOOKUP(A440, IMPORTRANGE(""https://docs.google.com/spreadsheets/d/1Fa25-N6f79vxX2vKdAVxmi7Dwy5hf34dnRWdXsvIvqw/edit#gid=763219425!"",""A2:K500""),10,0)"),"#N/A")</f>
        <v>#N/A</v>
      </c>
      <c r="L440" s="28" t="e">
        <f t="shared" ca="1" si="4"/>
        <v>#VALUE!</v>
      </c>
      <c r="M440" s="30" t="e">
        <f t="shared" ca="1" si="5"/>
        <v>#VALUE!</v>
      </c>
      <c r="N440" s="5"/>
    </row>
    <row r="441" spans="1:28" ht="14.25" x14ac:dyDescent="0.2">
      <c r="A441" s="25">
        <f t="shared" si="3"/>
        <v>440</v>
      </c>
      <c r="B441" s="26" t="str">
        <f ca="1">IFERROR(__xludf.DUMMYFUNCTION("VLOOKUP(A441, IMPORTRANGE(""https://docs.google.com/spreadsheets/d/1Fa25-N6f79vxX2vKdAVxmi7Dwy5hf34dnRWdXsvIvqw/edit#gid=763219425!"",""A2:K500""),3,0)"),"#N/A")</f>
        <v>#N/A</v>
      </c>
      <c r="C441" s="12" t="str">
        <f ca="1">IFERROR(__xludf.DUMMYFUNCTION("index(SPLIT(B441, "" ""), 0, 3)"),"#N/A")</f>
        <v>#N/A</v>
      </c>
      <c r="D441" s="13" t="e">
        <f ca="1">VLOOKUP(C441,Names!$C$2:$D$54,2,FALSE)</f>
        <v>#N/A</v>
      </c>
      <c r="E441" s="5" t="str">
        <f ca="1">IFERROR(__xludf.DUMMYFUNCTION("VLOOKUP(A441, IMPORTRANGE(""https://docs.google.com/spreadsheets/d/1Fa25-N6f79vxX2vKdAVxmi7Dwy5hf34dnRWdXsvIvqw/edit#gid=763219425!"",""A2:K500""),4,0)"),"#N/A")</f>
        <v>#N/A</v>
      </c>
      <c r="F441" s="5" t="str">
        <f ca="1">IFERROR(__xludf.DUMMYFUNCTION("VLOOKUP(A441, IMPORTRANGE(""https://docs.google.com/spreadsheets/d/1Fa25-N6f79vxX2vKdAVxmi7Dwy5hf34dnRWdXsvIvqw/edit#gid=763219425!"",""A2:K500""),5,0)"),"#N/A")</f>
        <v>#N/A</v>
      </c>
      <c r="G441" s="5" t="str">
        <f ca="1">IFERROR(__xludf.DUMMYFUNCTION("VLOOKUP(A441, IMPORTRANGE(""https://docs.google.com/spreadsheets/d/1Fa25-N6f79vxX2vKdAVxmi7Dwy5hf34dnRWdXsvIvqw/edit#gid=763219425!"",""A2:K500""),6,0)"),"#N/A")</f>
        <v>#N/A</v>
      </c>
      <c r="H441" s="27" t="str">
        <f ca="1">IFERROR(__xludf.DUMMYFUNCTION("VLOOKUP(A441, IMPORTRANGE(""https://docs.google.com/spreadsheets/d/1Fa25-N6f79vxX2vKdAVxmi7Dwy5hf34dnRWdXsvIvqw/edit#gid=763219425!"",""A2:K500""),7,0)"),"#N/A")</f>
        <v>#N/A</v>
      </c>
      <c r="I441" s="27" t="str">
        <f ca="1">IFERROR(__xludf.DUMMYFUNCTION("VLOOKUP(A441, IMPORTRANGE(""https://docs.google.com/spreadsheets/d/1Fa25-N6f79vxX2vKdAVxmi7Dwy5hf34dnRWdXsvIvqw/edit#gid=763219425!"",""A2:K500""),8,0)"),"#N/A")</f>
        <v>#N/A</v>
      </c>
      <c r="J441" s="27" t="str">
        <f ca="1">IFERROR(__xludf.DUMMYFUNCTION("VLOOKUP(A441, IMPORTRANGE(""https://docs.google.com/spreadsheets/d/1Fa25-N6f79vxX2vKdAVxmi7Dwy5hf34dnRWdXsvIvqw/edit#gid=763219425!"",""A2:K500""),9,0)"),"#N/A")</f>
        <v>#N/A</v>
      </c>
      <c r="K441" s="27" t="str">
        <f ca="1">IFERROR(__xludf.DUMMYFUNCTION("VLOOKUP(A441, IMPORTRANGE(""https://docs.google.com/spreadsheets/d/1Fa25-N6f79vxX2vKdAVxmi7Dwy5hf34dnRWdXsvIvqw/edit#gid=763219425!"",""A2:K500""),10,0)"),"#N/A")</f>
        <v>#N/A</v>
      </c>
      <c r="L441" s="28" t="e">
        <f t="shared" ca="1" si="4"/>
        <v>#VALUE!</v>
      </c>
      <c r="M441" s="30" t="e">
        <f t="shared" ca="1" si="5"/>
        <v>#VALUE!</v>
      </c>
      <c r="N441" s="5"/>
    </row>
    <row r="442" spans="1:28" ht="14.25" x14ac:dyDescent="0.2">
      <c r="A442" s="25">
        <f t="shared" si="3"/>
        <v>441</v>
      </c>
      <c r="B442" s="26" t="str">
        <f ca="1">IFERROR(__xludf.DUMMYFUNCTION("VLOOKUP(A442, IMPORTRANGE(""https://docs.google.com/spreadsheets/d/1Fa25-N6f79vxX2vKdAVxmi7Dwy5hf34dnRWdXsvIvqw/edit#gid=763219425!"",""A2:K500""),3,0)"),"#N/A")</f>
        <v>#N/A</v>
      </c>
      <c r="C442" s="12" t="str">
        <f ca="1">IFERROR(__xludf.DUMMYFUNCTION("index(SPLIT(B442, "" ""), 0, 3)"),"#N/A")</f>
        <v>#N/A</v>
      </c>
      <c r="D442" s="13" t="e">
        <f ca="1">VLOOKUP(C442,Names!$C$2:$D$54,2,FALSE)</f>
        <v>#N/A</v>
      </c>
      <c r="E442" s="5" t="str">
        <f ca="1">IFERROR(__xludf.DUMMYFUNCTION("VLOOKUP(A442, IMPORTRANGE(""https://docs.google.com/spreadsheets/d/1Fa25-N6f79vxX2vKdAVxmi7Dwy5hf34dnRWdXsvIvqw/edit#gid=763219425!"",""A2:K500""),4,0)"),"#N/A")</f>
        <v>#N/A</v>
      </c>
      <c r="F442" s="5" t="str">
        <f ca="1">IFERROR(__xludf.DUMMYFUNCTION("VLOOKUP(A442, IMPORTRANGE(""https://docs.google.com/spreadsheets/d/1Fa25-N6f79vxX2vKdAVxmi7Dwy5hf34dnRWdXsvIvqw/edit#gid=763219425!"",""A2:K500""),5,0)"),"#N/A")</f>
        <v>#N/A</v>
      </c>
      <c r="G442" s="5" t="str">
        <f ca="1">IFERROR(__xludf.DUMMYFUNCTION("VLOOKUP(A442, IMPORTRANGE(""https://docs.google.com/spreadsheets/d/1Fa25-N6f79vxX2vKdAVxmi7Dwy5hf34dnRWdXsvIvqw/edit#gid=763219425!"",""A2:K500""),6,0)"),"#N/A")</f>
        <v>#N/A</v>
      </c>
      <c r="H442" s="27" t="str">
        <f ca="1">IFERROR(__xludf.DUMMYFUNCTION("VLOOKUP(A442, IMPORTRANGE(""https://docs.google.com/spreadsheets/d/1Fa25-N6f79vxX2vKdAVxmi7Dwy5hf34dnRWdXsvIvqw/edit#gid=763219425!"",""A2:K500""),7,0)"),"#N/A")</f>
        <v>#N/A</v>
      </c>
      <c r="I442" s="27" t="str">
        <f ca="1">IFERROR(__xludf.DUMMYFUNCTION("VLOOKUP(A442, IMPORTRANGE(""https://docs.google.com/spreadsheets/d/1Fa25-N6f79vxX2vKdAVxmi7Dwy5hf34dnRWdXsvIvqw/edit#gid=763219425!"",""A2:K500""),8,0)"),"#N/A")</f>
        <v>#N/A</v>
      </c>
      <c r="J442" s="27" t="str">
        <f ca="1">IFERROR(__xludf.DUMMYFUNCTION("VLOOKUP(A442, IMPORTRANGE(""https://docs.google.com/spreadsheets/d/1Fa25-N6f79vxX2vKdAVxmi7Dwy5hf34dnRWdXsvIvqw/edit#gid=763219425!"",""A2:K500""),9,0)"),"#N/A")</f>
        <v>#N/A</v>
      </c>
      <c r="K442" s="27" t="str">
        <f ca="1">IFERROR(__xludf.DUMMYFUNCTION("VLOOKUP(A442, IMPORTRANGE(""https://docs.google.com/spreadsheets/d/1Fa25-N6f79vxX2vKdAVxmi7Dwy5hf34dnRWdXsvIvqw/edit#gid=763219425!"",""A2:K500""),10,0)"),"#N/A")</f>
        <v>#N/A</v>
      </c>
      <c r="L442" s="28" t="e">
        <f t="shared" ca="1" si="4"/>
        <v>#VALUE!</v>
      </c>
      <c r="M442" s="30" t="e">
        <f t="shared" ca="1" si="5"/>
        <v>#VALUE!</v>
      </c>
      <c r="N442" s="5"/>
    </row>
    <row r="443" spans="1:28" ht="14.25" x14ac:dyDescent="0.2">
      <c r="A443" s="25">
        <f t="shared" si="3"/>
        <v>442</v>
      </c>
      <c r="B443" s="26" t="str">
        <f ca="1">IFERROR(__xludf.DUMMYFUNCTION("VLOOKUP(A443, IMPORTRANGE(""https://docs.google.com/spreadsheets/d/1Fa25-N6f79vxX2vKdAVxmi7Dwy5hf34dnRWdXsvIvqw/edit#gid=763219425!"",""A2:K500""),3,0)"),"#N/A")</f>
        <v>#N/A</v>
      </c>
      <c r="C443" s="12" t="str">
        <f ca="1">IFERROR(__xludf.DUMMYFUNCTION("index(SPLIT(B443, "" ""), 0, 3)"),"#N/A")</f>
        <v>#N/A</v>
      </c>
      <c r="D443" s="13" t="e">
        <f ca="1">VLOOKUP(C443,Names!$C$2:$D$54,2,FALSE)</f>
        <v>#N/A</v>
      </c>
      <c r="E443" s="5" t="str">
        <f ca="1">IFERROR(__xludf.DUMMYFUNCTION("VLOOKUP(A443, IMPORTRANGE(""https://docs.google.com/spreadsheets/d/1Fa25-N6f79vxX2vKdAVxmi7Dwy5hf34dnRWdXsvIvqw/edit#gid=763219425!"",""A2:K500""),4,0)"),"#N/A")</f>
        <v>#N/A</v>
      </c>
      <c r="F443" s="5" t="str">
        <f ca="1">IFERROR(__xludf.DUMMYFUNCTION("VLOOKUP(A443, IMPORTRANGE(""https://docs.google.com/spreadsheets/d/1Fa25-N6f79vxX2vKdAVxmi7Dwy5hf34dnRWdXsvIvqw/edit#gid=763219425!"",""A2:K500""),5,0)"),"#N/A")</f>
        <v>#N/A</v>
      </c>
      <c r="G443" s="5" t="str">
        <f ca="1">IFERROR(__xludf.DUMMYFUNCTION("VLOOKUP(A443, IMPORTRANGE(""https://docs.google.com/spreadsheets/d/1Fa25-N6f79vxX2vKdAVxmi7Dwy5hf34dnRWdXsvIvqw/edit#gid=763219425!"",""A2:K500""),6,0)"),"#N/A")</f>
        <v>#N/A</v>
      </c>
      <c r="H443" s="27" t="str">
        <f ca="1">IFERROR(__xludf.DUMMYFUNCTION("VLOOKUP(A443, IMPORTRANGE(""https://docs.google.com/spreadsheets/d/1Fa25-N6f79vxX2vKdAVxmi7Dwy5hf34dnRWdXsvIvqw/edit#gid=763219425!"",""A2:K500""),7,0)"),"#N/A")</f>
        <v>#N/A</v>
      </c>
      <c r="I443" s="27" t="str">
        <f ca="1">IFERROR(__xludf.DUMMYFUNCTION("VLOOKUP(A443, IMPORTRANGE(""https://docs.google.com/spreadsheets/d/1Fa25-N6f79vxX2vKdAVxmi7Dwy5hf34dnRWdXsvIvqw/edit#gid=763219425!"",""A2:K500""),8,0)"),"#N/A")</f>
        <v>#N/A</v>
      </c>
      <c r="J443" s="27" t="str">
        <f ca="1">IFERROR(__xludf.DUMMYFUNCTION("VLOOKUP(A443, IMPORTRANGE(""https://docs.google.com/spreadsheets/d/1Fa25-N6f79vxX2vKdAVxmi7Dwy5hf34dnRWdXsvIvqw/edit#gid=763219425!"",""A2:K500""),9,0)"),"#N/A")</f>
        <v>#N/A</v>
      </c>
      <c r="K443" s="27" t="str">
        <f ca="1">IFERROR(__xludf.DUMMYFUNCTION("VLOOKUP(A443, IMPORTRANGE(""https://docs.google.com/spreadsheets/d/1Fa25-N6f79vxX2vKdAVxmi7Dwy5hf34dnRWdXsvIvqw/edit#gid=763219425!"",""A2:K500""),10,0)"),"#N/A")</f>
        <v>#N/A</v>
      </c>
      <c r="L443" s="28" t="e">
        <f t="shared" ca="1" si="4"/>
        <v>#VALUE!</v>
      </c>
      <c r="M443" s="30" t="e">
        <f t="shared" ca="1" si="5"/>
        <v>#VALUE!</v>
      </c>
      <c r="N443" s="5"/>
    </row>
    <row r="444" spans="1:28" ht="14.25" x14ac:dyDescent="0.2">
      <c r="A444" s="25">
        <f t="shared" si="3"/>
        <v>443</v>
      </c>
      <c r="B444" s="26" t="str">
        <f ca="1">IFERROR(__xludf.DUMMYFUNCTION("VLOOKUP(A444, IMPORTRANGE(""https://docs.google.com/spreadsheets/d/1Fa25-N6f79vxX2vKdAVxmi7Dwy5hf34dnRWdXsvIvqw/edit#gid=763219425!"",""A2:K500""),3,0)"),"#N/A")</f>
        <v>#N/A</v>
      </c>
      <c r="C444" s="12" t="str">
        <f ca="1">IFERROR(__xludf.DUMMYFUNCTION("index(SPLIT(B444, "" ""), 0, 3)"),"#N/A")</f>
        <v>#N/A</v>
      </c>
      <c r="D444" s="13" t="e">
        <f ca="1">VLOOKUP(C444,Names!$C$2:$D$54,2,FALSE)</f>
        <v>#N/A</v>
      </c>
      <c r="E444" s="5" t="str">
        <f ca="1">IFERROR(__xludf.DUMMYFUNCTION("VLOOKUP(A444, IMPORTRANGE(""https://docs.google.com/spreadsheets/d/1Fa25-N6f79vxX2vKdAVxmi7Dwy5hf34dnRWdXsvIvqw/edit#gid=763219425!"",""A2:K500""),4,0)"),"#N/A")</f>
        <v>#N/A</v>
      </c>
      <c r="F444" s="5" t="str">
        <f ca="1">IFERROR(__xludf.DUMMYFUNCTION("VLOOKUP(A444, IMPORTRANGE(""https://docs.google.com/spreadsheets/d/1Fa25-N6f79vxX2vKdAVxmi7Dwy5hf34dnRWdXsvIvqw/edit#gid=763219425!"",""A2:K500""),5,0)"),"#N/A")</f>
        <v>#N/A</v>
      </c>
      <c r="G444" s="5" t="str">
        <f ca="1">IFERROR(__xludf.DUMMYFUNCTION("VLOOKUP(A444, IMPORTRANGE(""https://docs.google.com/spreadsheets/d/1Fa25-N6f79vxX2vKdAVxmi7Dwy5hf34dnRWdXsvIvqw/edit#gid=763219425!"",""A2:K500""),6,0)"),"#N/A")</f>
        <v>#N/A</v>
      </c>
      <c r="H444" s="27" t="str">
        <f ca="1">IFERROR(__xludf.DUMMYFUNCTION("VLOOKUP(A444, IMPORTRANGE(""https://docs.google.com/spreadsheets/d/1Fa25-N6f79vxX2vKdAVxmi7Dwy5hf34dnRWdXsvIvqw/edit#gid=763219425!"",""A2:K500""),7,0)"),"#N/A")</f>
        <v>#N/A</v>
      </c>
      <c r="I444" s="27" t="str">
        <f ca="1">IFERROR(__xludf.DUMMYFUNCTION("VLOOKUP(A444, IMPORTRANGE(""https://docs.google.com/spreadsheets/d/1Fa25-N6f79vxX2vKdAVxmi7Dwy5hf34dnRWdXsvIvqw/edit#gid=763219425!"",""A2:K500""),8,0)"),"#N/A")</f>
        <v>#N/A</v>
      </c>
      <c r="J444" s="27" t="str">
        <f ca="1">IFERROR(__xludf.DUMMYFUNCTION("VLOOKUP(A444, IMPORTRANGE(""https://docs.google.com/spreadsheets/d/1Fa25-N6f79vxX2vKdAVxmi7Dwy5hf34dnRWdXsvIvqw/edit#gid=763219425!"",""A2:K500""),9,0)"),"#N/A")</f>
        <v>#N/A</v>
      </c>
      <c r="K444" s="27" t="str">
        <f ca="1">IFERROR(__xludf.DUMMYFUNCTION("VLOOKUP(A444, IMPORTRANGE(""https://docs.google.com/spreadsheets/d/1Fa25-N6f79vxX2vKdAVxmi7Dwy5hf34dnRWdXsvIvqw/edit#gid=763219425!"",""A2:K500""),10,0)"),"#N/A")</f>
        <v>#N/A</v>
      </c>
      <c r="L444" s="28" t="e">
        <f t="shared" ca="1" si="4"/>
        <v>#VALUE!</v>
      </c>
      <c r="M444" s="30" t="e">
        <f t="shared" ca="1" si="5"/>
        <v>#VALUE!</v>
      </c>
      <c r="N444" s="5"/>
    </row>
    <row r="445" spans="1:28" ht="14.25" x14ac:dyDescent="0.2">
      <c r="A445" s="25">
        <f t="shared" si="3"/>
        <v>444</v>
      </c>
      <c r="B445" s="26" t="str">
        <f ca="1">IFERROR(__xludf.DUMMYFUNCTION("VLOOKUP(A445, IMPORTRANGE(""https://docs.google.com/spreadsheets/d/1Fa25-N6f79vxX2vKdAVxmi7Dwy5hf34dnRWdXsvIvqw/edit#gid=763219425!"",""A2:K500""),3,0)"),"#N/A")</f>
        <v>#N/A</v>
      </c>
      <c r="C445" s="12" t="str">
        <f ca="1">IFERROR(__xludf.DUMMYFUNCTION("index(SPLIT(B445, "" ""), 0, 3)"),"#N/A")</f>
        <v>#N/A</v>
      </c>
      <c r="D445" s="13" t="e">
        <f ca="1">VLOOKUP(C445,Names!$C$2:$D$54,2,FALSE)</f>
        <v>#N/A</v>
      </c>
      <c r="E445" s="5" t="str">
        <f ca="1">IFERROR(__xludf.DUMMYFUNCTION("VLOOKUP(A445, IMPORTRANGE(""https://docs.google.com/spreadsheets/d/1Fa25-N6f79vxX2vKdAVxmi7Dwy5hf34dnRWdXsvIvqw/edit#gid=763219425!"",""A2:K500""),4,0)"),"#N/A")</f>
        <v>#N/A</v>
      </c>
      <c r="F445" s="5" t="str">
        <f ca="1">IFERROR(__xludf.DUMMYFUNCTION("VLOOKUP(A445, IMPORTRANGE(""https://docs.google.com/spreadsheets/d/1Fa25-N6f79vxX2vKdAVxmi7Dwy5hf34dnRWdXsvIvqw/edit#gid=763219425!"",""A2:K500""),5,0)"),"#N/A")</f>
        <v>#N/A</v>
      </c>
      <c r="G445" s="5" t="str">
        <f ca="1">IFERROR(__xludf.DUMMYFUNCTION("VLOOKUP(A445, IMPORTRANGE(""https://docs.google.com/spreadsheets/d/1Fa25-N6f79vxX2vKdAVxmi7Dwy5hf34dnRWdXsvIvqw/edit#gid=763219425!"",""A2:K500""),6,0)"),"#N/A")</f>
        <v>#N/A</v>
      </c>
      <c r="H445" s="27" t="str">
        <f ca="1">IFERROR(__xludf.DUMMYFUNCTION("VLOOKUP(A445, IMPORTRANGE(""https://docs.google.com/spreadsheets/d/1Fa25-N6f79vxX2vKdAVxmi7Dwy5hf34dnRWdXsvIvqw/edit#gid=763219425!"",""A2:K500""),7,0)"),"#N/A")</f>
        <v>#N/A</v>
      </c>
      <c r="I445" s="27" t="str">
        <f ca="1">IFERROR(__xludf.DUMMYFUNCTION("VLOOKUP(A445, IMPORTRANGE(""https://docs.google.com/spreadsheets/d/1Fa25-N6f79vxX2vKdAVxmi7Dwy5hf34dnRWdXsvIvqw/edit#gid=763219425!"",""A2:K500""),8,0)"),"#N/A")</f>
        <v>#N/A</v>
      </c>
      <c r="J445" s="27" t="str">
        <f ca="1">IFERROR(__xludf.DUMMYFUNCTION("VLOOKUP(A445, IMPORTRANGE(""https://docs.google.com/spreadsheets/d/1Fa25-N6f79vxX2vKdAVxmi7Dwy5hf34dnRWdXsvIvqw/edit#gid=763219425!"",""A2:K500""),9,0)"),"#N/A")</f>
        <v>#N/A</v>
      </c>
      <c r="K445" s="27" t="str">
        <f ca="1">IFERROR(__xludf.DUMMYFUNCTION("VLOOKUP(A445, IMPORTRANGE(""https://docs.google.com/spreadsheets/d/1Fa25-N6f79vxX2vKdAVxmi7Dwy5hf34dnRWdXsvIvqw/edit#gid=763219425!"",""A2:K500""),10,0)"),"#N/A")</f>
        <v>#N/A</v>
      </c>
      <c r="L445" s="28" t="e">
        <f t="shared" ca="1" si="4"/>
        <v>#VALUE!</v>
      </c>
      <c r="M445" s="30" t="e">
        <f t="shared" ca="1" si="5"/>
        <v>#VALUE!</v>
      </c>
      <c r="N445" s="5"/>
    </row>
    <row r="446" spans="1:28" ht="14.25" x14ac:dyDescent="0.2">
      <c r="A446" s="25">
        <f t="shared" si="3"/>
        <v>445</v>
      </c>
      <c r="B446" s="26" t="str">
        <f ca="1">IFERROR(__xludf.DUMMYFUNCTION("VLOOKUP(A446, IMPORTRANGE(""https://docs.google.com/spreadsheets/d/1Fa25-N6f79vxX2vKdAVxmi7Dwy5hf34dnRWdXsvIvqw/edit#gid=763219425!"",""A2:K500""),3,0)"),"#N/A")</f>
        <v>#N/A</v>
      </c>
      <c r="C446" s="12" t="str">
        <f ca="1">IFERROR(__xludf.DUMMYFUNCTION("index(SPLIT(B446, "" ""), 0, 3)"),"#N/A")</f>
        <v>#N/A</v>
      </c>
      <c r="D446" s="13" t="e">
        <f ca="1">VLOOKUP(C446,Names!$C$2:$D$54,2,FALSE)</f>
        <v>#N/A</v>
      </c>
      <c r="E446" s="5" t="str">
        <f ca="1">IFERROR(__xludf.DUMMYFUNCTION("VLOOKUP(A446, IMPORTRANGE(""https://docs.google.com/spreadsheets/d/1Fa25-N6f79vxX2vKdAVxmi7Dwy5hf34dnRWdXsvIvqw/edit#gid=763219425!"",""A2:K500""),4,0)"),"#N/A")</f>
        <v>#N/A</v>
      </c>
      <c r="F446" s="5" t="str">
        <f ca="1">IFERROR(__xludf.DUMMYFUNCTION("VLOOKUP(A446, IMPORTRANGE(""https://docs.google.com/spreadsheets/d/1Fa25-N6f79vxX2vKdAVxmi7Dwy5hf34dnRWdXsvIvqw/edit#gid=763219425!"",""A2:K500""),5,0)"),"#N/A")</f>
        <v>#N/A</v>
      </c>
      <c r="G446" s="5" t="str">
        <f ca="1">IFERROR(__xludf.DUMMYFUNCTION("VLOOKUP(A446, IMPORTRANGE(""https://docs.google.com/spreadsheets/d/1Fa25-N6f79vxX2vKdAVxmi7Dwy5hf34dnRWdXsvIvqw/edit#gid=763219425!"",""A2:K500""),6,0)"),"#N/A")</f>
        <v>#N/A</v>
      </c>
      <c r="H446" s="27" t="str">
        <f ca="1">IFERROR(__xludf.DUMMYFUNCTION("VLOOKUP(A446, IMPORTRANGE(""https://docs.google.com/spreadsheets/d/1Fa25-N6f79vxX2vKdAVxmi7Dwy5hf34dnRWdXsvIvqw/edit#gid=763219425!"",""A2:K500""),7,0)"),"#N/A")</f>
        <v>#N/A</v>
      </c>
      <c r="I446" s="27" t="str">
        <f ca="1">IFERROR(__xludf.DUMMYFUNCTION("VLOOKUP(A446, IMPORTRANGE(""https://docs.google.com/spreadsheets/d/1Fa25-N6f79vxX2vKdAVxmi7Dwy5hf34dnRWdXsvIvqw/edit#gid=763219425!"",""A2:K500""),8,0)"),"#N/A")</f>
        <v>#N/A</v>
      </c>
      <c r="J446" s="27" t="str">
        <f ca="1">IFERROR(__xludf.DUMMYFUNCTION("VLOOKUP(A446, IMPORTRANGE(""https://docs.google.com/spreadsheets/d/1Fa25-N6f79vxX2vKdAVxmi7Dwy5hf34dnRWdXsvIvqw/edit#gid=763219425!"",""A2:K500""),9,0)"),"#N/A")</f>
        <v>#N/A</v>
      </c>
      <c r="K446" s="27" t="str">
        <f ca="1">IFERROR(__xludf.DUMMYFUNCTION("VLOOKUP(A446, IMPORTRANGE(""https://docs.google.com/spreadsheets/d/1Fa25-N6f79vxX2vKdAVxmi7Dwy5hf34dnRWdXsvIvqw/edit#gid=763219425!"",""A2:K500""),10,0)"),"#N/A")</f>
        <v>#N/A</v>
      </c>
      <c r="L446" s="28" t="e">
        <f t="shared" ca="1" si="4"/>
        <v>#VALUE!</v>
      </c>
      <c r="M446" s="30" t="e">
        <f t="shared" ca="1" si="5"/>
        <v>#VALUE!</v>
      </c>
      <c r="N446" s="5"/>
    </row>
    <row r="447" spans="1:28" ht="14.25" x14ac:dyDescent="0.2">
      <c r="A447" s="25">
        <f t="shared" si="3"/>
        <v>446</v>
      </c>
      <c r="B447" s="26" t="str">
        <f ca="1">IFERROR(__xludf.DUMMYFUNCTION("VLOOKUP(A447, IMPORTRANGE(""https://docs.google.com/spreadsheets/d/1Fa25-N6f79vxX2vKdAVxmi7Dwy5hf34dnRWdXsvIvqw/edit#gid=763219425!"",""A2:K500""),3,0)"),"#N/A")</f>
        <v>#N/A</v>
      </c>
      <c r="C447" s="12" t="str">
        <f ca="1">IFERROR(__xludf.DUMMYFUNCTION("index(SPLIT(B447, "" ""), 0, 3)"),"#N/A")</f>
        <v>#N/A</v>
      </c>
      <c r="D447" s="13" t="e">
        <f ca="1">VLOOKUP(C447,Names!$C$2:$D$54,2,FALSE)</f>
        <v>#N/A</v>
      </c>
      <c r="E447" s="5" t="str">
        <f ca="1">IFERROR(__xludf.DUMMYFUNCTION("VLOOKUP(A447, IMPORTRANGE(""https://docs.google.com/spreadsheets/d/1Fa25-N6f79vxX2vKdAVxmi7Dwy5hf34dnRWdXsvIvqw/edit#gid=763219425!"",""A2:K500""),4,0)"),"#N/A")</f>
        <v>#N/A</v>
      </c>
      <c r="F447" s="5" t="str">
        <f ca="1">IFERROR(__xludf.DUMMYFUNCTION("VLOOKUP(A447, IMPORTRANGE(""https://docs.google.com/spreadsheets/d/1Fa25-N6f79vxX2vKdAVxmi7Dwy5hf34dnRWdXsvIvqw/edit#gid=763219425!"",""A2:K500""),5,0)"),"#N/A")</f>
        <v>#N/A</v>
      </c>
      <c r="G447" s="5" t="str">
        <f ca="1">IFERROR(__xludf.DUMMYFUNCTION("VLOOKUP(A447, IMPORTRANGE(""https://docs.google.com/spreadsheets/d/1Fa25-N6f79vxX2vKdAVxmi7Dwy5hf34dnRWdXsvIvqw/edit#gid=763219425!"",""A2:K500""),6,0)"),"#N/A")</f>
        <v>#N/A</v>
      </c>
      <c r="H447" s="27" t="str">
        <f ca="1">IFERROR(__xludf.DUMMYFUNCTION("VLOOKUP(A447, IMPORTRANGE(""https://docs.google.com/spreadsheets/d/1Fa25-N6f79vxX2vKdAVxmi7Dwy5hf34dnRWdXsvIvqw/edit#gid=763219425!"",""A2:K500""),7,0)"),"#N/A")</f>
        <v>#N/A</v>
      </c>
      <c r="I447" s="27" t="str">
        <f ca="1">IFERROR(__xludf.DUMMYFUNCTION("VLOOKUP(A447, IMPORTRANGE(""https://docs.google.com/spreadsheets/d/1Fa25-N6f79vxX2vKdAVxmi7Dwy5hf34dnRWdXsvIvqw/edit#gid=763219425!"",""A2:K500""),8,0)"),"#N/A")</f>
        <v>#N/A</v>
      </c>
      <c r="J447" s="27" t="str">
        <f ca="1">IFERROR(__xludf.DUMMYFUNCTION("VLOOKUP(A447, IMPORTRANGE(""https://docs.google.com/spreadsheets/d/1Fa25-N6f79vxX2vKdAVxmi7Dwy5hf34dnRWdXsvIvqw/edit#gid=763219425!"",""A2:K500""),9,0)"),"#N/A")</f>
        <v>#N/A</v>
      </c>
      <c r="K447" s="27" t="str">
        <f ca="1">IFERROR(__xludf.DUMMYFUNCTION("VLOOKUP(A447, IMPORTRANGE(""https://docs.google.com/spreadsheets/d/1Fa25-N6f79vxX2vKdAVxmi7Dwy5hf34dnRWdXsvIvqw/edit#gid=763219425!"",""A2:K500""),10,0)"),"#N/A")</f>
        <v>#N/A</v>
      </c>
      <c r="L447" s="28" t="e">
        <f t="shared" ca="1" si="4"/>
        <v>#VALUE!</v>
      </c>
      <c r="M447" s="30" t="e">
        <f t="shared" ca="1" si="5"/>
        <v>#VALUE!</v>
      </c>
      <c r="N447" s="5"/>
    </row>
    <row r="448" spans="1:28" ht="14.25" x14ac:dyDescent="0.2">
      <c r="A448" s="25">
        <f t="shared" si="3"/>
        <v>447</v>
      </c>
      <c r="B448" s="26" t="str">
        <f ca="1">IFERROR(__xludf.DUMMYFUNCTION("VLOOKUP(A448, IMPORTRANGE(""https://docs.google.com/spreadsheets/d/1Fa25-N6f79vxX2vKdAVxmi7Dwy5hf34dnRWdXsvIvqw/edit#gid=763219425!"",""A2:K500""),3,0)"),"#N/A")</f>
        <v>#N/A</v>
      </c>
      <c r="C448" s="12" t="str">
        <f ca="1">IFERROR(__xludf.DUMMYFUNCTION("index(SPLIT(B448, "" ""), 0, 3)"),"#N/A")</f>
        <v>#N/A</v>
      </c>
      <c r="D448" s="13" t="e">
        <f ca="1">VLOOKUP(C448,Names!$C$2:$D$54,2,FALSE)</f>
        <v>#N/A</v>
      </c>
      <c r="E448" s="5" t="str">
        <f ca="1">IFERROR(__xludf.DUMMYFUNCTION("VLOOKUP(A448, IMPORTRANGE(""https://docs.google.com/spreadsheets/d/1Fa25-N6f79vxX2vKdAVxmi7Dwy5hf34dnRWdXsvIvqw/edit#gid=763219425!"",""A2:K500""),4,0)"),"#N/A")</f>
        <v>#N/A</v>
      </c>
      <c r="F448" s="5" t="str">
        <f ca="1">IFERROR(__xludf.DUMMYFUNCTION("VLOOKUP(A448, IMPORTRANGE(""https://docs.google.com/spreadsheets/d/1Fa25-N6f79vxX2vKdAVxmi7Dwy5hf34dnRWdXsvIvqw/edit#gid=763219425!"",""A2:K500""),5,0)"),"#N/A")</f>
        <v>#N/A</v>
      </c>
      <c r="G448" s="5" t="str">
        <f ca="1">IFERROR(__xludf.DUMMYFUNCTION("VLOOKUP(A448, IMPORTRANGE(""https://docs.google.com/spreadsheets/d/1Fa25-N6f79vxX2vKdAVxmi7Dwy5hf34dnRWdXsvIvqw/edit#gid=763219425!"",""A2:K500""),6,0)"),"#N/A")</f>
        <v>#N/A</v>
      </c>
      <c r="H448" s="27" t="str">
        <f ca="1">IFERROR(__xludf.DUMMYFUNCTION("VLOOKUP(A448, IMPORTRANGE(""https://docs.google.com/spreadsheets/d/1Fa25-N6f79vxX2vKdAVxmi7Dwy5hf34dnRWdXsvIvqw/edit#gid=763219425!"",""A2:K500""),7,0)"),"#N/A")</f>
        <v>#N/A</v>
      </c>
      <c r="I448" s="27" t="str">
        <f ca="1">IFERROR(__xludf.DUMMYFUNCTION("VLOOKUP(A448, IMPORTRANGE(""https://docs.google.com/spreadsheets/d/1Fa25-N6f79vxX2vKdAVxmi7Dwy5hf34dnRWdXsvIvqw/edit#gid=763219425!"",""A2:K500""),8,0)"),"#N/A")</f>
        <v>#N/A</v>
      </c>
      <c r="J448" s="27" t="str">
        <f ca="1">IFERROR(__xludf.DUMMYFUNCTION("VLOOKUP(A448, IMPORTRANGE(""https://docs.google.com/spreadsheets/d/1Fa25-N6f79vxX2vKdAVxmi7Dwy5hf34dnRWdXsvIvqw/edit#gid=763219425!"",""A2:K500""),9,0)"),"#N/A")</f>
        <v>#N/A</v>
      </c>
      <c r="K448" s="27" t="str">
        <f ca="1">IFERROR(__xludf.DUMMYFUNCTION("VLOOKUP(A448, IMPORTRANGE(""https://docs.google.com/spreadsheets/d/1Fa25-N6f79vxX2vKdAVxmi7Dwy5hf34dnRWdXsvIvqw/edit#gid=763219425!"",""A2:K500""),10,0)"),"#N/A")</f>
        <v>#N/A</v>
      </c>
      <c r="L448" s="28" t="e">
        <f t="shared" ca="1" si="4"/>
        <v>#VALUE!</v>
      </c>
      <c r="M448" s="30" t="e">
        <f t="shared" ca="1" si="5"/>
        <v>#VALUE!</v>
      </c>
      <c r="N448" s="5"/>
    </row>
    <row r="449" spans="1:14" ht="14.25" x14ac:dyDescent="0.2">
      <c r="A449" s="25">
        <f t="shared" si="3"/>
        <v>448</v>
      </c>
      <c r="B449" s="26" t="str">
        <f ca="1">IFERROR(__xludf.DUMMYFUNCTION("VLOOKUP(A449, IMPORTRANGE(""https://docs.google.com/spreadsheets/d/1Fa25-N6f79vxX2vKdAVxmi7Dwy5hf34dnRWdXsvIvqw/edit#gid=763219425!"",""A2:K500""),3,0)"),"#N/A")</f>
        <v>#N/A</v>
      </c>
      <c r="C449" s="12" t="str">
        <f ca="1">IFERROR(__xludf.DUMMYFUNCTION("index(SPLIT(B449, "" ""), 0, 3)"),"#N/A")</f>
        <v>#N/A</v>
      </c>
      <c r="D449" s="13" t="e">
        <f ca="1">VLOOKUP(C449,Names!$C$2:$D$54,2,FALSE)</f>
        <v>#N/A</v>
      </c>
      <c r="E449" s="5" t="str">
        <f ca="1">IFERROR(__xludf.DUMMYFUNCTION("VLOOKUP(A449, IMPORTRANGE(""https://docs.google.com/spreadsheets/d/1Fa25-N6f79vxX2vKdAVxmi7Dwy5hf34dnRWdXsvIvqw/edit#gid=763219425!"",""A2:K500""),4,0)"),"#N/A")</f>
        <v>#N/A</v>
      </c>
      <c r="F449" s="5" t="str">
        <f ca="1">IFERROR(__xludf.DUMMYFUNCTION("VLOOKUP(A449, IMPORTRANGE(""https://docs.google.com/spreadsheets/d/1Fa25-N6f79vxX2vKdAVxmi7Dwy5hf34dnRWdXsvIvqw/edit#gid=763219425!"",""A2:K500""),5,0)"),"#N/A")</f>
        <v>#N/A</v>
      </c>
      <c r="G449" s="5" t="str">
        <f ca="1">IFERROR(__xludf.DUMMYFUNCTION("VLOOKUP(A449, IMPORTRANGE(""https://docs.google.com/spreadsheets/d/1Fa25-N6f79vxX2vKdAVxmi7Dwy5hf34dnRWdXsvIvqw/edit#gid=763219425!"",""A2:K500""),6,0)"),"#N/A")</f>
        <v>#N/A</v>
      </c>
      <c r="H449" s="27" t="str">
        <f ca="1">IFERROR(__xludf.DUMMYFUNCTION("VLOOKUP(A449, IMPORTRANGE(""https://docs.google.com/spreadsheets/d/1Fa25-N6f79vxX2vKdAVxmi7Dwy5hf34dnRWdXsvIvqw/edit#gid=763219425!"",""A2:K500""),7,0)"),"#N/A")</f>
        <v>#N/A</v>
      </c>
      <c r="I449" s="27" t="str">
        <f ca="1">IFERROR(__xludf.DUMMYFUNCTION("VLOOKUP(A449, IMPORTRANGE(""https://docs.google.com/spreadsheets/d/1Fa25-N6f79vxX2vKdAVxmi7Dwy5hf34dnRWdXsvIvqw/edit#gid=763219425!"",""A2:K500""),8,0)"),"#N/A")</f>
        <v>#N/A</v>
      </c>
      <c r="J449" s="27" t="str">
        <f ca="1">IFERROR(__xludf.DUMMYFUNCTION("VLOOKUP(A449, IMPORTRANGE(""https://docs.google.com/spreadsheets/d/1Fa25-N6f79vxX2vKdAVxmi7Dwy5hf34dnRWdXsvIvqw/edit#gid=763219425!"",""A2:K500""),9,0)"),"#N/A")</f>
        <v>#N/A</v>
      </c>
      <c r="K449" s="27" t="str">
        <f ca="1">IFERROR(__xludf.DUMMYFUNCTION("VLOOKUP(A449, IMPORTRANGE(""https://docs.google.com/spreadsheets/d/1Fa25-N6f79vxX2vKdAVxmi7Dwy5hf34dnRWdXsvIvqw/edit#gid=763219425!"",""A2:K500""),10,0)"),"#N/A")</f>
        <v>#N/A</v>
      </c>
      <c r="L449" s="28" t="e">
        <f t="shared" ca="1" si="4"/>
        <v>#VALUE!</v>
      </c>
      <c r="M449" s="30" t="e">
        <f t="shared" ca="1" si="5"/>
        <v>#VALUE!</v>
      </c>
      <c r="N449" s="5"/>
    </row>
    <row r="450" spans="1:14" ht="14.25" x14ac:dyDescent="0.2">
      <c r="A450" s="25">
        <f t="shared" si="3"/>
        <v>449</v>
      </c>
      <c r="B450" s="26" t="str">
        <f ca="1">IFERROR(__xludf.DUMMYFUNCTION("VLOOKUP(A450, IMPORTRANGE(""https://docs.google.com/spreadsheets/d/1Fa25-N6f79vxX2vKdAVxmi7Dwy5hf34dnRWdXsvIvqw/edit#gid=763219425!"",""A2:K500""),3,0)"),"#N/A")</f>
        <v>#N/A</v>
      </c>
      <c r="C450" s="12" t="str">
        <f ca="1">IFERROR(__xludf.DUMMYFUNCTION("index(SPLIT(B450, "" ""), 0, 3)"),"#N/A")</f>
        <v>#N/A</v>
      </c>
      <c r="D450" s="13" t="e">
        <f ca="1">VLOOKUP(C450,Names!$C$2:$D$54,2,FALSE)</f>
        <v>#N/A</v>
      </c>
      <c r="E450" s="5" t="str">
        <f ca="1">IFERROR(__xludf.DUMMYFUNCTION("VLOOKUP(A450, IMPORTRANGE(""https://docs.google.com/spreadsheets/d/1Fa25-N6f79vxX2vKdAVxmi7Dwy5hf34dnRWdXsvIvqw/edit#gid=763219425!"",""A2:K500""),4,0)"),"#N/A")</f>
        <v>#N/A</v>
      </c>
      <c r="F450" s="5" t="str">
        <f ca="1">IFERROR(__xludf.DUMMYFUNCTION("VLOOKUP(A450, IMPORTRANGE(""https://docs.google.com/spreadsheets/d/1Fa25-N6f79vxX2vKdAVxmi7Dwy5hf34dnRWdXsvIvqw/edit#gid=763219425!"",""A2:K500""),5,0)"),"#N/A")</f>
        <v>#N/A</v>
      </c>
      <c r="G450" s="5" t="str">
        <f ca="1">IFERROR(__xludf.DUMMYFUNCTION("VLOOKUP(A450, IMPORTRANGE(""https://docs.google.com/spreadsheets/d/1Fa25-N6f79vxX2vKdAVxmi7Dwy5hf34dnRWdXsvIvqw/edit#gid=763219425!"",""A2:K500""),6,0)"),"#N/A")</f>
        <v>#N/A</v>
      </c>
      <c r="H450" s="27" t="str">
        <f ca="1">IFERROR(__xludf.DUMMYFUNCTION("VLOOKUP(A450, IMPORTRANGE(""https://docs.google.com/spreadsheets/d/1Fa25-N6f79vxX2vKdAVxmi7Dwy5hf34dnRWdXsvIvqw/edit#gid=763219425!"",""A2:K500""),7,0)"),"#N/A")</f>
        <v>#N/A</v>
      </c>
      <c r="I450" s="27" t="str">
        <f ca="1">IFERROR(__xludf.DUMMYFUNCTION("VLOOKUP(A450, IMPORTRANGE(""https://docs.google.com/spreadsheets/d/1Fa25-N6f79vxX2vKdAVxmi7Dwy5hf34dnRWdXsvIvqw/edit#gid=763219425!"",""A2:K500""),8,0)"),"#N/A")</f>
        <v>#N/A</v>
      </c>
      <c r="J450" s="27" t="str">
        <f ca="1">IFERROR(__xludf.DUMMYFUNCTION("VLOOKUP(A450, IMPORTRANGE(""https://docs.google.com/spreadsheets/d/1Fa25-N6f79vxX2vKdAVxmi7Dwy5hf34dnRWdXsvIvqw/edit#gid=763219425!"",""A2:K500""),9,0)"),"#N/A")</f>
        <v>#N/A</v>
      </c>
      <c r="K450" s="27" t="str">
        <f ca="1">IFERROR(__xludf.DUMMYFUNCTION("VLOOKUP(A450, IMPORTRANGE(""https://docs.google.com/spreadsheets/d/1Fa25-N6f79vxX2vKdAVxmi7Dwy5hf34dnRWdXsvIvqw/edit#gid=763219425!"",""A2:K500""),10,0)"),"#N/A")</f>
        <v>#N/A</v>
      </c>
      <c r="L450" s="28" t="e">
        <f t="shared" ca="1" si="4"/>
        <v>#VALUE!</v>
      </c>
      <c r="M450" s="30" t="e">
        <f t="shared" ca="1" si="5"/>
        <v>#VALUE!</v>
      </c>
      <c r="N450" s="5"/>
    </row>
    <row r="451" spans="1:14" ht="14.25" x14ac:dyDescent="0.2">
      <c r="A451" s="25">
        <f t="shared" si="3"/>
        <v>450</v>
      </c>
      <c r="B451" s="26" t="str">
        <f ca="1">IFERROR(__xludf.DUMMYFUNCTION("VLOOKUP(A451, IMPORTRANGE(""https://docs.google.com/spreadsheets/d/1Fa25-N6f79vxX2vKdAVxmi7Dwy5hf34dnRWdXsvIvqw/edit#gid=763219425!"",""A2:K500""),3,0)"),"#N/A")</f>
        <v>#N/A</v>
      </c>
      <c r="C451" s="12" t="str">
        <f ca="1">IFERROR(__xludf.DUMMYFUNCTION("index(SPLIT(B451, "" ""), 0, 3)"),"#N/A")</f>
        <v>#N/A</v>
      </c>
      <c r="D451" s="13" t="e">
        <f ca="1">VLOOKUP(C451,Names!$C$2:$D$54,2,FALSE)</f>
        <v>#N/A</v>
      </c>
      <c r="E451" s="5" t="str">
        <f ca="1">IFERROR(__xludf.DUMMYFUNCTION("VLOOKUP(A451, IMPORTRANGE(""https://docs.google.com/spreadsheets/d/1Fa25-N6f79vxX2vKdAVxmi7Dwy5hf34dnRWdXsvIvqw/edit#gid=763219425!"",""A2:K500""),4,0)"),"#N/A")</f>
        <v>#N/A</v>
      </c>
      <c r="F451" s="5" t="str">
        <f ca="1">IFERROR(__xludf.DUMMYFUNCTION("VLOOKUP(A451, IMPORTRANGE(""https://docs.google.com/spreadsheets/d/1Fa25-N6f79vxX2vKdAVxmi7Dwy5hf34dnRWdXsvIvqw/edit#gid=763219425!"",""A2:K500""),5,0)"),"#N/A")</f>
        <v>#N/A</v>
      </c>
      <c r="G451" s="5" t="str">
        <f ca="1">IFERROR(__xludf.DUMMYFUNCTION("VLOOKUP(A451, IMPORTRANGE(""https://docs.google.com/spreadsheets/d/1Fa25-N6f79vxX2vKdAVxmi7Dwy5hf34dnRWdXsvIvqw/edit#gid=763219425!"",""A2:K500""),6,0)"),"#N/A")</f>
        <v>#N/A</v>
      </c>
      <c r="H451" s="27" t="str">
        <f ca="1">IFERROR(__xludf.DUMMYFUNCTION("VLOOKUP(A451, IMPORTRANGE(""https://docs.google.com/spreadsheets/d/1Fa25-N6f79vxX2vKdAVxmi7Dwy5hf34dnRWdXsvIvqw/edit#gid=763219425!"",""A2:K500""),7,0)"),"#N/A")</f>
        <v>#N/A</v>
      </c>
      <c r="I451" s="27" t="str">
        <f ca="1">IFERROR(__xludf.DUMMYFUNCTION("VLOOKUP(A451, IMPORTRANGE(""https://docs.google.com/spreadsheets/d/1Fa25-N6f79vxX2vKdAVxmi7Dwy5hf34dnRWdXsvIvqw/edit#gid=763219425!"",""A2:K500""),8,0)"),"#N/A")</f>
        <v>#N/A</v>
      </c>
      <c r="J451" s="27" t="str">
        <f ca="1">IFERROR(__xludf.DUMMYFUNCTION("VLOOKUP(A451, IMPORTRANGE(""https://docs.google.com/spreadsheets/d/1Fa25-N6f79vxX2vKdAVxmi7Dwy5hf34dnRWdXsvIvqw/edit#gid=763219425!"",""A2:K500""),9,0)"),"#N/A")</f>
        <v>#N/A</v>
      </c>
      <c r="K451" s="27" t="str">
        <f ca="1">IFERROR(__xludf.DUMMYFUNCTION("VLOOKUP(A451, IMPORTRANGE(""https://docs.google.com/spreadsheets/d/1Fa25-N6f79vxX2vKdAVxmi7Dwy5hf34dnRWdXsvIvqw/edit#gid=763219425!"",""A2:K500""),10,0)"),"#N/A")</f>
        <v>#N/A</v>
      </c>
      <c r="L451" s="28" t="e">
        <f t="shared" ca="1" si="4"/>
        <v>#VALUE!</v>
      </c>
      <c r="M451" s="30" t="e">
        <f t="shared" ca="1" si="5"/>
        <v>#VALUE!</v>
      </c>
      <c r="N451" s="5"/>
    </row>
    <row r="452" spans="1:14" ht="14.25" x14ac:dyDescent="0.2">
      <c r="A452" s="25">
        <f t="shared" si="3"/>
        <v>451</v>
      </c>
      <c r="B452" s="26" t="str">
        <f ca="1">IFERROR(__xludf.DUMMYFUNCTION("VLOOKUP(A452, IMPORTRANGE(""https://docs.google.com/spreadsheets/d/1Fa25-N6f79vxX2vKdAVxmi7Dwy5hf34dnRWdXsvIvqw/edit#gid=763219425!"",""A2:K500""),3,0)"),"#N/A")</f>
        <v>#N/A</v>
      </c>
      <c r="C452" s="12" t="str">
        <f ca="1">IFERROR(__xludf.DUMMYFUNCTION("index(SPLIT(B452, "" ""), 0, 3)"),"#N/A")</f>
        <v>#N/A</v>
      </c>
      <c r="D452" s="13" t="e">
        <f ca="1">VLOOKUP(C452,Names!$C$2:$D$54,2,FALSE)</f>
        <v>#N/A</v>
      </c>
      <c r="E452" s="5" t="str">
        <f ca="1">IFERROR(__xludf.DUMMYFUNCTION("VLOOKUP(A452, IMPORTRANGE(""https://docs.google.com/spreadsheets/d/1Fa25-N6f79vxX2vKdAVxmi7Dwy5hf34dnRWdXsvIvqw/edit#gid=763219425!"",""A2:K500""),4,0)"),"#N/A")</f>
        <v>#N/A</v>
      </c>
      <c r="F452" s="5" t="str">
        <f ca="1">IFERROR(__xludf.DUMMYFUNCTION("VLOOKUP(A452, IMPORTRANGE(""https://docs.google.com/spreadsheets/d/1Fa25-N6f79vxX2vKdAVxmi7Dwy5hf34dnRWdXsvIvqw/edit#gid=763219425!"",""A2:K500""),5,0)"),"#N/A")</f>
        <v>#N/A</v>
      </c>
      <c r="G452" s="5" t="str">
        <f ca="1">IFERROR(__xludf.DUMMYFUNCTION("VLOOKUP(A452, IMPORTRANGE(""https://docs.google.com/spreadsheets/d/1Fa25-N6f79vxX2vKdAVxmi7Dwy5hf34dnRWdXsvIvqw/edit#gid=763219425!"",""A2:K500""),6,0)"),"#N/A")</f>
        <v>#N/A</v>
      </c>
      <c r="H452" s="27" t="str">
        <f ca="1">IFERROR(__xludf.DUMMYFUNCTION("VLOOKUP(A452, IMPORTRANGE(""https://docs.google.com/spreadsheets/d/1Fa25-N6f79vxX2vKdAVxmi7Dwy5hf34dnRWdXsvIvqw/edit#gid=763219425!"",""A2:K500""),7,0)"),"#N/A")</f>
        <v>#N/A</v>
      </c>
      <c r="I452" s="27" t="str">
        <f ca="1">IFERROR(__xludf.DUMMYFUNCTION("VLOOKUP(A452, IMPORTRANGE(""https://docs.google.com/spreadsheets/d/1Fa25-N6f79vxX2vKdAVxmi7Dwy5hf34dnRWdXsvIvqw/edit#gid=763219425!"",""A2:K500""),8,0)"),"#N/A")</f>
        <v>#N/A</v>
      </c>
      <c r="J452" s="27" t="str">
        <f ca="1">IFERROR(__xludf.DUMMYFUNCTION("VLOOKUP(A452, IMPORTRANGE(""https://docs.google.com/spreadsheets/d/1Fa25-N6f79vxX2vKdAVxmi7Dwy5hf34dnRWdXsvIvqw/edit#gid=763219425!"",""A2:K500""),9,0)"),"#N/A")</f>
        <v>#N/A</v>
      </c>
      <c r="K452" s="27" t="str">
        <f ca="1">IFERROR(__xludf.DUMMYFUNCTION("VLOOKUP(A452, IMPORTRANGE(""https://docs.google.com/spreadsheets/d/1Fa25-N6f79vxX2vKdAVxmi7Dwy5hf34dnRWdXsvIvqw/edit#gid=763219425!"",""A2:K500""),10,0)"),"#N/A")</f>
        <v>#N/A</v>
      </c>
      <c r="L452" s="28" t="e">
        <f t="shared" ca="1" si="4"/>
        <v>#VALUE!</v>
      </c>
      <c r="M452" s="30" t="e">
        <f t="shared" ca="1" si="5"/>
        <v>#VALUE!</v>
      </c>
      <c r="N452" s="5"/>
    </row>
    <row r="453" spans="1:14" ht="14.25" x14ac:dyDescent="0.2">
      <c r="A453" s="25">
        <f t="shared" si="3"/>
        <v>452</v>
      </c>
      <c r="B453" s="26" t="str">
        <f ca="1">IFERROR(__xludf.DUMMYFUNCTION("VLOOKUP(A453, IMPORTRANGE(""https://docs.google.com/spreadsheets/d/1Fa25-N6f79vxX2vKdAVxmi7Dwy5hf34dnRWdXsvIvqw/edit#gid=763219425!"",""A2:K500""),3,0)"),"#N/A")</f>
        <v>#N/A</v>
      </c>
      <c r="C453" s="12" t="str">
        <f ca="1">IFERROR(__xludf.DUMMYFUNCTION("index(SPLIT(B453, "" ""), 0, 3)"),"#N/A")</f>
        <v>#N/A</v>
      </c>
      <c r="D453" s="13" t="e">
        <f ca="1">VLOOKUP(C453,Names!$C$2:$D$54,2,FALSE)</f>
        <v>#N/A</v>
      </c>
      <c r="E453" s="5" t="str">
        <f ca="1">IFERROR(__xludf.DUMMYFUNCTION("VLOOKUP(A453, IMPORTRANGE(""https://docs.google.com/spreadsheets/d/1Fa25-N6f79vxX2vKdAVxmi7Dwy5hf34dnRWdXsvIvqw/edit#gid=763219425!"",""A2:K500""),4,0)"),"#N/A")</f>
        <v>#N/A</v>
      </c>
      <c r="F453" s="5" t="str">
        <f ca="1">IFERROR(__xludf.DUMMYFUNCTION("VLOOKUP(A453, IMPORTRANGE(""https://docs.google.com/spreadsheets/d/1Fa25-N6f79vxX2vKdAVxmi7Dwy5hf34dnRWdXsvIvqw/edit#gid=763219425!"",""A2:K500""),5,0)"),"#N/A")</f>
        <v>#N/A</v>
      </c>
      <c r="G453" s="5" t="str">
        <f ca="1">IFERROR(__xludf.DUMMYFUNCTION("VLOOKUP(A453, IMPORTRANGE(""https://docs.google.com/spreadsheets/d/1Fa25-N6f79vxX2vKdAVxmi7Dwy5hf34dnRWdXsvIvqw/edit#gid=763219425!"",""A2:K500""),6,0)"),"#N/A")</f>
        <v>#N/A</v>
      </c>
      <c r="H453" s="27" t="str">
        <f ca="1">IFERROR(__xludf.DUMMYFUNCTION("VLOOKUP(A453, IMPORTRANGE(""https://docs.google.com/spreadsheets/d/1Fa25-N6f79vxX2vKdAVxmi7Dwy5hf34dnRWdXsvIvqw/edit#gid=763219425!"",""A2:K500""),7,0)"),"#N/A")</f>
        <v>#N/A</v>
      </c>
      <c r="I453" s="27" t="str">
        <f ca="1">IFERROR(__xludf.DUMMYFUNCTION("VLOOKUP(A453, IMPORTRANGE(""https://docs.google.com/spreadsheets/d/1Fa25-N6f79vxX2vKdAVxmi7Dwy5hf34dnRWdXsvIvqw/edit#gid=763219425!"",""A2:K500""),8,0)"),"#N/A")</f>
        <v>#N/A</v>
      </c>
      <c r="J453" s="27" t="str">
        <f ca="1">IFERROR(__xludf.DUMMYFUNCTION("VLOOKUP(A453, IMPORTRANGE(""https://docs.google.com/spreadsheets/d/1Fa25-N6f79vxX2vKdAVxmi7Dwy5hf34dnRWdXsvIvqw/edit#gid=763219425!"",""A2:K500""),9,0)"),"#N/A")</f>
        <v>#N/A</v>
      </c>
      <c r="K453" s="27" t="str">
        <f ca="1">IFERROR(__xludf.DUMMYFUNCTION("VLOOKUP(A453, IMPORTRANGE(""https://docs.google.com/spreadsheets/d/1Fa25-N6f79vxX2vKdAVxmi7Dwy5hf34dnRWdXsvIvqw/edit#gid=763219425!"",""A2:K500""),10,0)"),"#N/A")</f>
        <v>#N/A</v>
      </c>
      <c r="L453" s="28" t="e">
        <f t="shared" ca="1" si="4"/>
        <v>#VALUE!</v>
      </c>
      <c r="M453" s="30" t="e">
        <f t="shared" ca="1" si="5"/>
        <v>#VALUE!</v>
      </c>
      <c r="N453" s="5"/>
    </row>
    <row r="454" spans="1:14" ht="14.25" x14ac:dyDescent="0.2">
      <c r="A454" s="25">
        <f t="shared" si="3"/>
        <v>453</v>
      </c>
      <c r="B454" s="26" t="str">
        <f ca="1">IFERROR(__xludf.DUMMYFUNCTION("VLOOKUP(A454, IMPORTRANGE(""https://docs.google.com/spreadsheets/d/1Fa25-N6f79vxX2vKdAVxmi7Dwy5hf34dnRWdXsvIvqw/edit#gid=763219425!"",""A2:K500""),3,0)"),"#N/A")</f>
        <v>#N/A</v>
      </c>
      <c r="C454" s="12" t="str">
        <f ca="1">IFERROR(__xludf.DUMMYFUNCTION("index(SPLIT(B454, "" ""), 0, 3)"),"#N/A")</f>
        <v>#N/A</v>
      </c>
      <c r="D454" s="13" t="e">
        <f ca="1">VLOOKUP(C454,Names!$C$2:$D$54,2,FALSE)</f>
        <v>#N/A</v>
      </c>
      <c r="E454" s="5" t="str">
        <f ca="1">IFERROR(__xludf.DUMMYFUNCTION("VLOOKUP(A454, IMPORTRANGE(""https://docs.google.com/spreadsheets/d/1Fa25-N6f79vxX2vKdAVxmi7Dwy5hf34dnRWdXsvIvqw/edit#gid=763219425!"",""A2:K500""),4,0)"),"#N/A")</f>
        <v>#N/A</v>
      </c>
      <c r="F454" s="5" t="str">
        <f ca="1">IFERROR(__xludf.DUMMYFUNCTION("VLOOKUP(A454, IMPORTRANGE(""https://docs.google.com/spreadsheets/d/1Fa25-N6f79vxX2vKdAVxmi7Dwy5hf34dnRWdXsvIvqw/edit#gid=763219425!"",""A2:K500""),5,0)"),"#N/A")</f>
        <v>#N/A</v>
      </c>
      <c r="G454" s="5" t="str">
        <f ca="1">IFERROR(__xludf.DUMMYFUNCTION("VLOOKUP(A454, IMPORTRANGE(""https://docs.google.com/spreadsheets/d/1Fa25-N6f79vxX2vKdAVxmi7Dwy5hf34dnRWdXsvIvqw/edit#gid=763219425!"",""A2:K500""),6,0)"),"#N/A")</f>
        <v>#N/A</v>
      </c>
      <c r="H454" s="27" t="str">
        <f ca="1">IFERROR(__xludf.DUMMYFUNCTION("VLOOKUP(A454, IMPORTRANGE(""https://docs.google.com/spreadsheets/d/1Fa25-N6f79vxX2vKdAVxmi7Dwy5hf34dnRWdXsvIvqw/edit#gid=763219425!"",""A2:K500""),7,0)"),"#N/A")</f>
        <v>#N/A</v>
      </c>
      <c r="I454" s="27" t="str">
        <f ca="1">IFERROR(__xludf.DUMMYFUNCTION("VLOOKUP(A454, IMPORTRANGE(""https://docs.google.com/spreadsheets/d/1Fa25-N6f79vxX2vKdAVxmi7Dwy5hf34dnRWdXsvIvqw/edit#gid=763219425!"",""A2:K500""),8,0)"),"#N/A")</f>
        <v>#N/A</v>
      </c>
      <c r="J454" s="27" t="str">
        <f ca="1">IFERROR(__xludf.DUMMYFUNCTION("VLOOKUP(A454, IMPORTRANGE(""https://docs.google.com/spreadsheets/d/1Fa25-N6f79vxX2vKdAVxmi7Dwy5hf34dnRWdXsvIvqw/edit#gid=763219425!"",""A2:K500""),9,0)"),"#N/A")</f>
        <v>#N/A</v>
      </c>
      <c r="K454" s="27" t="str">
        <f ca="1">IFERROR(__xludf.DUMMYFUNCTION("VLOOKUP(A454, IMPORTRANGE(""https://docs.google.com/spreadsheets/d/1Fa25-N6f79vxX2vKdAVxmi7Dwy5hf34dnRWdXsvIvqw/edit#gid=763219425!"",""A2:K500""),10,0)"),"#N/A")</f>
        <v>#N/A</v>
      </c>
      <c r="L454" s="28" t="e">
        <f t="shared" ca="1" si="4"/>
        <v>#VALUE!</v>
      </c>
      <c r="M454" s="30" t="e">
        <f t="shared" ca="1" si="5"/>
        <v>#VALUE!</v>
      </c>
      <c r="N454" s="5"/>
    </row>
    <row r="455" spans="1:14" ht="14.25" x14ac:dyDescent="0.2">
      <c r="A455" s="25">
        <f t="shared" si="3"/>
        <v>454</v>
      </c>
      <c r="B455" s="26" t="str">
        <f ca="1">IFERROR(__xludf.DUMMYFUNCTION("VLOOKUP(A455, IMPORTRANGE(""https://docs.google.com/spreadsheets/d/1Fa25-N6f79vxX2vKdAVxmi7Dwy5hf34dnRWdXsvIvqw/edit#gid=763219425!"",""A2:K500""),3,0)"),"#N/A")</f>
        <v>#N/A</v>
      </c>
      <c r="C455" s="12" t="str">
        <f ca="1">IFERROR(__xludf.DUMMYFUNCTION("index(SPLIT(B455, "" ""), 0, 3)"),"#N/A")</f>
        <v>#N/A</v>
      </c>
      <c r="D455" s="13" t="e">
        <f ca="1">VLOOKUP(C455,Names!$C$2:$D$54,2,FALSE)</f>
        <v>#N/A</v>
      </c>
      <c r="E455" s="5" t="str">
        <f ca="1">IFERROR(__xludf.DUMMYFUNCTION("VLOOKUP(A455, IMPORTRANGE(""https://docs.google.com/spreadsheets/d/1Fa25-N6f79vxX2vKdAVxmi7Dwy5hf34dnRWdXsvIvqw/edit#gid=763219425!"",""A2:K500""),4,0)"),"#N/A")</f>
        <v>#N/A</v>
      </c>
      <c r="F455" s="5" t="str">
        <f ca="1">IFERROR(__xludf.DUMMYFUNCTION("VLOOKUP(A455, IMPORTRANGE(""https://docs.google.com/spreadsheets/d/1Fa25-N6f79vxX2vKdAVxmi7Dwy5hf34dnRWdXsvIvqw/edit#gid=763219425!"",""A2:K500""),5,0)"),"#N/A")</f>
        <v>#N/A</v>
      </c>
      <c r="G455" s="5" t="str">
        <f ca="1">IFERROR(__xludf.DUMMYFUNCTION("VLOOKUP(A455, IMPORTRANGE(""https://docs.google.com/spreadsheets/d/1Fa25-N6f79vxX2vKdAVxmi7Dwy5hf34dnRWdXsvIvqw/edit#gid=763219425!"",""A2:K500""),6,0)"),"#N/A")</f>
        <v>#N/A</v>
      </c>
      <c r="H455" s="27" t="str">
        <f ca="1">IFERROR(__xludf.DUMMYFUNCTION("VLOOKUP(A455, IMPORTRANGE(""https://docs.google.com/spreadsheets/d/1Fa25-N6f79vxX2vKdAVxmi7Dwy5hf34dnRWdXsvIvqw/edit#gid=763219425!"",""A2:K500""),7,0)"),"#N/A")</f>
        <v>#N/A</v>
      </c>
      <c r="I455" s="27" t="str">
        <f ca="1">IFERROR(__xludf.DUMMYFUNCTION("VLOOKUP(A455, IMPORTRANGE(""https://docs.google.com/spreadsheets/d/1Fa25-N6f79vxX2vKdAVxmi7Dwy5hf34dnRWdXsvIvqw/edit#gid=763219425!"",""A2:K500""),8,0)"),"#N/A")</f>
        <v>#N/A</v>
      </c>
      <c r="J455" s="27" t="str">
        <f ca="1">IFERROR(__xludf.DUMMYFUNCTION("VLOOKUP(A455, IMPORTRANGE(""https://docs.google.com/spreadsheets/d/1Fa25-N6f79vxX2vKdAVxmi7Dwy5hf34dnRWdXsvIvqw/edit#gid=763219425!"",""A2:K500""),9,0)"),"#N/A")</f>
        <v>#N/A</v>
      </c>
      <c r="K455" s="27" t="str">
        <f ca="1">IFERROR(__xludf.DUMMYFUNCTION("VLOOKUP(A455, IMPORTRANGE(""https://docs.google.com/spreadsheets/d/1Fa25-N6f79vxX2vKdAVxmi7Dwy5hf34dnRWdXsvIvqw/edit#gid=763219425!"",""A2:K500""),10,0)"),"#N/A")</f>
        <v>#N/A</v>
      </c>
      <c r="L455" s="28" t="e">
        <f t="shared" ca="1" si="4"/>
        <v>#VALUE!</v>
      </c>
      <c r="M455" s="30" t="e">
        <f t="shared" ca="1" si="5"/>
        <v>#VALUE!</v>
      </c>
      <c r="N455" s="5"/>
    </row>
    <row r="456" spans="1:14" ht="14.25" x14ac:dyDescent="0.2">
      <c r="A456" s="25">
        <f t="shared" si="3"/>
        <v>455</v>
      </c>
      <c r="B456" s="26" t="str">
        <f ca="1">IFERROR(__xludf.DUMMYFUNCTION("VLOOKUP(A456, IMPORTRANGE(""https://docs.google.com/spreadsheets/d/1Fa25-N6f79vxX2vKdAVxmi7Dwy5hf34dnRWdXsvIvqw/edit#gid=763219425!"",""A2:K500""),3,0)"),"#N/A")</f>
        <v>#N/A</v>
      </c>
      <c r="C456" s="12" t="str">
        <f ca="1">IFERROR(__xludf.DUMMYFUNCTION("index(SPLIT(B456, "" ""), 0, 3)"),"#N/A")</f>
        <v>#N/A</v>
      </c>
      <c r="D456" s="13" t="e">
        <f ca="1">VLOOKUP(C456,Names!$C$2:$D$54,2,FALSE)</f>
        <v>#N/A</v>
      </c>
      <c r="E456" s="5" t="str">
        <f ca="1">IFERROR(__xludf.DUMMYFUNCTION("VLOOKUP(A456, IMPORTRANGE(""https://docs.google.com/spreadsheets/d/1Fa25-N6f79vxX2vKdAVxmi7Dwy5hf34dnRWdXsvIvqw/edit#gid=763219425!"",""A2:K500""),4,0)"),"#N/A")</f>
        <v>#N/A</v>
      </c>
      <c r="F456" s="5" t="str">
        <f ca="1">IFERROR(__xludf.DUMMYFUNCTION("VLOOKUP(A456, IMPORTRANGE(""https://docs.google.com/spreadsheets/d/1Fa25-N6f79vxX2vKdAVxmi7Dwy5hf34dnRWdXsvIvqw/edit#gid=763219425!"",""A2:K500""),5,0)"),"#N/A")</f>
        <v>#N/A</v>
      </c>
      <c r="G456" s="5" t="str">
        <f ca="1">IFERROR(__xludf.DUMMYFUNCTION("VLOOKUP(A456, IMPORTRANGE(""https://docs.google.com/spreadsheets/d/1Fa25-N6f79vxX2vKdAVxmi7Dwy5hf34dnRWdXsvIvqw/edit#gid=763219425!"",""A2:K500""),6,0)"),"#N/A")</f>
        <v>#N/A</v>
      </c>
      <c r="H456" s="27" t="str">
        <f ca="1">IFERROR(__xludf.DUMMYFUNCTION("VLOOKUP(A456, IMPORTRANGE(""https://docs.google.com/spreadsheets/d/1Fa25-N6f79vxX2vKdAVxmi7Dwy5hf34dnRWdXsvIvqw/edit#gid=763219425!"",""A2:K500""),7,0)"),"#N/A")</f>
        <v>#N/A</v>
      </c>
      <c r="I456" s="27" t="str">
        <f ca="1">IFERROR(__xludf.DUMMYFUNCTION("VLOOKUP(A456, IMPORTRANGE(""https://docs.google.com/spreadsheets/d/1Fa25-N6f79vxX2vKdAVxmi7Dwy5hf34dnRWdXsvIvqw/edit#gid=763219425!"",""A2:K500""),8,0)"),"#N/A")</f>
        <v>#N/A</v>
      </c>
      <c r="J456" s="27" t="str">
        <f ca="1">IFERROR(__xludf.DUMMYFUNCTION("VLOOKUP(A456, IMPORTRANGE(""https://docs.google.com/spreadsheets/d/1Fa25-N6f79vxX2vKdAVxmi7Dwy5hf34dnRWdXsvIvqw/edit#gid=763219425!"",""A2:K500""),9,0)"),"#N/A")</f>
        <v>#N/A</v>
      </c>
      <c r="K456" s="27" t="str">
        <f ca="1">IFERROR(__xludf.DUMMYFUNCTION("VLOOKUP(A456, IMPORTRANGE(""https://docs.google.com/spreadsheets/d/1Fa25-N6f79vxX2vKdAVxmi7Dwy5hf34dnRWdXsvIvqw/edit#gid=763219425!"",""A2:K500""),10,0)"),"#N/A")</f>
        <v>#N/A</v>
      </c>
      <c r="L456" s="28" t="e">
        <f t="shared" ca="1" si="4"/>
        <v>#VALUE!</v>
      </c>
      <c r="M456" s="30" t="e">
        <f t="shared" ca="1" si="5"/>
        <v>#VALUE!</v>
      </c>
      <c r="N456" s="5"/>
    </row>
    <row r="457" spans="1:14" ht="14.25" x14ac:dyDescent="0.2">
      <c r="A457" s="25">
        <f t="shared" si="3"/>
        <v>456</v>
      </c>
      <c r="B457" s="26" t="str">
        <f ca="1">IFERROR(__xludf.DUMMYFUNCTION("VLOOKUP(A457, IMPORTRANGE(""https://docs.google.com/spreadsheets/d/1Fa25-N6f79vxX2vKdAVxmi7Dwy5hf34dnRWdXsvIvqw/edit#gid=763219425!"",""A2:K500""),3,0)"),"#N/A")</f>
        <v>#N/A</v>
      </c>
      <c r="C457" s="12" t="str">
        <f ca="1">IFERROR(__xludf.DUMMYFUNCTION("index(SPLIT(B457, "" ""), 0, 3)"),"#N/A")</f>
        <v>#N/A</v>
      </c>
      <c r="D457" s="13" t="e">
        <f ca="1">VLOOKUP(C457,Names!$C$2:$D$54,2,FALSE)</f>
        <v>#N/A</v>
      </c>
      <c r="E457" s="5" t="str">
        <f ca="1">IFERROR(__xludf.DUMMYFUNCTION("VLOOKUP(A457, IMPORTRANGE(""https://docs.google.com/spreadsheets/d/1Fa25-N6f79vxX2vKdAVxmi7Dwy5hf34dnRWdXsvIvqw/edit#gid=763219425!"",""A2:K500""),4,0)"),"#N/A")</f>
        <v>#N/A</v>
      </c>
      <c r="F457" s="5" t="str">
        <f ca="1">IFERROR(__xludf.DUMMYFUNCTION("VLOOKUP(A457, IMPORTRANGE(""https://docs.google.com/spreadsheets/d/1Fa25-N6f79vxX2vKdAVxmi7Dwy5hf34dnRWdXsvIvqw/edit#gid=763219425!"",""A2:K500""),5,0)"),"#N/A")</f>
        <v>#N/A</v>
      </c>
      <c r="G457" s="5" t="str">
        <f ca="1">IFERROR(__xludf.DUMMYFUNCTION("VLOOKUP(A457, IMPORTRANGE(""https://docs.google.com/spreadsheets/d/1Fa25-N6f79vxX2vKdAVxmi7Dwy5hf34dnRWdXsvIvqw/edit#gid=763219425!"",""A2:K500""),6,0)"),"#N/A")</f>
        <v>#N/A</v>
      </c>
      <c r="H457" s="27" t="str">
        <f ca="1">IFERROR(__xludf.DUMMYFUNCTION("VLOOKUP(A457, IMPORTRANGE(""https://docs.google.com/spreadsheets/d/1Fa25-N6f79vxX2vKdAVxmi7Dwy5hf34dnRWdXsvIvqw/edit#gid=763219425!"",""A2:K500""),7,0)"),"#N/A")</f>
        <v>#N/A</v>
      </c>
      <c r="I457" s="27" t="str">
        <f ca="1">IFERROR(__xludf.DUMMYFUNCTION("VLOOKUP(A457, IMPORTRANGE(""https://docs.google.com/spreadsheets/d/1Fa25-N6f79vxX2vKdAVxmi7Dwy5hf34dnRWdXsvIvqw/edit#gid=763219425!"",""A2:K500""),8,0)"),"#N/A")</f>
        <v>#N/A</v>
      </c>
      <c r="J457" s="27" t="str">
        <f ca="1">IFERROR(__xludf.DUMMYFUNCTION("VLOOKUP(A457, IMPORTRANGE(""https://docs.google.com/spreadsheets/d/1Fa25-N6f79vxX2vKdAVxmi7Dwy5hf34dnRWdXsvIvqw/edit#gid=763219425!"",""A2:K500""),9,0)"),"#N/A")</f>
        <v>#N/A</v>
      </c>
      <c r="K457" s="27" t="str">
        <f ca="1">IFERROR(__xludf.DUMMYFUNCTION("VLOOKUP(A457, IMPORTRANGE(""https://docs.google.com/spreadsheets/d/1Fa25-N6f79vxX2vKdAVxmi7Dwy5hf34dnRWdXsvIvqw/edit#gid=763219425!"",""A2:K500""),10,0)"),"#N/A")</f>
        <v>#N/A</v>
      </c>
      <c r="L457" s="28" t="e">
        <f t="shared" ca="1" si="4"/>
        <v>#VALUE!</v>
      </c>
      <c r="M457" s="30" t="e">
        <f t="shared" ca="1" si="5"/>
        <v>#VALUE!</v>
      </c>
      <c r="N457" s="5"/>
    </row>
    <row r="458" spans="1:14" ht="14.25" x14ac:dyDescent="0.2">
      <c r="A458" s="25">
        <f t="shared" si="3"/>
        <v>457</v>
      </c>
      <c r="B458" s="26" t="str">
        <f ca="1">IFERROR(__xludf.DUMMYFUNCTION("VLOOKUP(A458, IMPORTRANGE(""https://docs.google.com/spreadsheets/d/1Fa25-N6f79vxX2vKdAVxmi7Dwy5hf34dnRWdXsvIvqw/edit#gid=763219425!"",""A2:K500""),3,0)"),"#N/A")</f>
        <v>#N/A</v>
      </c>
      <c r="C458" s="12" t="str">
        <f ca="1">IFERROR(__xludf.DUMMYFUNCTION("index(SPLIT(B458, "" ""), 0, 3)"),"#N/A")</f>
        <v>#N/A</v>
      </c>
      <c r="D458" s="13" t="e">
        <f ca="1">VLOOKUP(C458,Names!$C$2:$D$54,2,FALSE)</f>
        <v>#N/A</v>
      </c>
      <c r="E458" s="5" t="str">
        <f ca="1">IFERROR(__xludf.DUMMYFUNCTION("VLOOKUP(A458, IMPORTRANGE(""https://docs.google.com/spreadsheets/d/1Fa25-N6f79vxX2vKdAVxmi7Dwy5hf34dnRWdXsvIvqw/edit#gid=763219425!"",""A2:K500""),4,0)"),"#N/A")</f>
        <v>#N/A</v>
      </c>
      <c r="F458" s="5" t="str">
        <f ca="1">IFERROR(__xludf.DUMMYFUNCTION("VLOOKUP(A458, IMPORTRANGE(""https://docs.google.com/spreadsheets/d/1Fa25-N6f79vxX2vKdAVxmi7Dwy5hf34dnRWdXsvIvqw/edit#gid=763219425!"",""A2:K500""),5,0)"),"#N/A")</f>
        <v>#N/A</v>
      </c>
      <c r="G458" s="5" t="str">
        <f ca="1">IFERROR(__xludf.DUMMYFUNCTION("VLOOKUP(A458, IMPORTRANGE(""https://docs.google.com/spreadsheets/d/1Fa25-N6f79vxX2vKdAVxmi7Dwy5hf34dnRWdXsvIvqw/edit#gid=763219425!"",""A2:K500""),6,0)"),"#N/A")</f>
        <v>#N/A</v>
      </c>
      <c r="H458" s="27" t="str">
        <f ca="1">IFERROR(__xludf.DUMMYFUNCTION("VLOOKUP(A458, IMPORTRANGE(""https://docs.google.com/spreadsheets/d/1Fa25-N6f79vxX2vKdAVxmi7Dwy5hf34dnRWdXsvIvqw/edit#gid=763219425!"",""A2:K500""),7,0)"),"#N/A")</f>
        <v>#N/A</v>
      </c>
      <c r="I458" s="27" t="str">
        <f ca="1">IFERROR(__xludf.DUMMYFUNCTION("VLOOKUP(A458, IMPORTRANGE(""https://docs.google.com/spreadsheets/d/1Fa25-N6f79vxX2vKdAVxmi7Dwy5hf34dnRWdXsvIvqw/edit#gid=763219425!"",""A2:K500""),8,0)"),"#N/A")</f>
        <v>#N/A</v>
      </c>
      <c r="J458" s="27" t="str">
        <f ca="1">IFERROR(__xludf.DUMMYFUNCTION("VLOOKUP(A458, IMPORTRANGE(""https://docs.google.com/spreadsheets/d/1Fa25-N6f79vxX2vKdAVxmi7Dwy5hf34dnRWdXsvIvqw/edit#gid=763219425!"",""A2:K500""),9,0)"),"#N/A")</f>
        <v>#N/A</v>
      </c>
      <c r="K458" s="27" t="str">
        <f ca="1">IFERROR(__xludf.DUMMYFUNCTION("VLOOKUP(A458, IMPORTRANGE(""https://docs.google.com/spreadsheets/d/1Fa25-N6f79vxX2vKdAVxmi7Dwy5hf34dnRWdXsvIvqw/edit#gid=763219425!"",""A2:K500""),10,0)"),"#N/A")</f>
        <v>#N/A</v>
      </c>
      <c r="L458" s="28" t="e">
        <f t="shared" ca="1" si="4"/>
        <v>#VALUE!</v>
      </c>
      <c r="M458" s="30" t="e">
        <f t="shared" ca="1" si="5"/>
        <v>#VALUE!</v>
      </c>
      <c r="N458" s="5"/>
    </row>
    <row r="459" spans="1:14" ht="14.25" x14ac:dyDescent="0.2">
      <c r="A459" s="25">
        <f t="shared" si="3"/>
        <v>458</v>
      </c>
      <c r="B459" s="26" t="str">
        <f ca="1">IFERROR(__xludf.DUMMYFUNCTION("VLOOKUP(A459, IMPORTRANGE(""https://docs.google.com/spreadsheets/d/1Fa25-N6f79vxX2vKdAVxmi7Dwy5hf34dnRWdXsvIvqw/edit#gid=763219425!"",""A2:K500""),3,0)"),"#N/A")</f>
        <v>#N/A</v>
      </c>
      <c r="C459" s="12" t="str">
        <f ca="1">IFERROR(__xludf.DUMMYFUNCTION("index(SPLIT(B459, "" ""), 0, 3)"),"#N/A")</f>
        <v>#N/A</v>
      </c>
      <c r="D459" s="13" t="e">
        <f ca="1">VLOOKUP(C459,Names!$C$2:$D$54,2,FALSE)</f>
        <v>#N/A</v>
      </c>
      <c r="E459" s="5" t="str">
        <f ca="1">IFERROR(__xludf.DUMMYFUNCTION("VLOOKUP(A459, IMPORTRANGE(""https://docs.google.com/spreadsheets/d/1Fa25-N6f79vxX2vKdAVxmi7Dwy5hf34dnRWdXsvIvqw/edit#gid=763219425!"",""A2:K500""),4,0)"),"#N/A")</f>
        <v>#N/A</v>
      </c>
      <c r="F459" s="5" t="str">
        <f ca="1">IFERROR(__xludf.DUMMYFUNCTION("VLOOKUP(A459, IMPORTRANGE(""https://docs.google.com/spreadsheets/d/1Fa25-N6f79vxX2vKdAVxmi7Dwy5hf34dnRWdXsvIvqw/edit#gid=763219425!"",""A2:K500""),5,0)"),"#N/A")</f>
        <v>#N/A</v>
      </c>
      <c r="G459" s="5" t="str">
        <f ca="1">IFERROR(__xludf.DUMMYFUNCTION("VLOOKUP(A459, IMPORTRANGE(""https://docs.google.com/spreadsheets/d/1Fa25-N6f79vxX2vKdAVxmi7Dwy5hf34dnRWdXsvIvqw/edit#gid=763219425!"",""A2:K500""),6,0)"),"#N/A")</f>
        <v>#N/A</v>
      </c>
      <c r="H459" s="27" t="str">
        <f ca="1">IFERROR(__xludf.DUMMYFUNCTION("VLOOKUP(A459, IMPORTRANGE(""https://docs.google.com/spreadsheets/d/1Fa25-N6f79vxX2vKdAVxmi7Dwy5hf34dnRWdXsvIvqw/edit#gid=763219425!"",""A2:K500""),7,0)"),"#N/A")</f>
        <v>#N/A</v>
      </c>
      <c r="I459" s="27" t="str">
        <f ca="1">IFERROR(__xludf.DUMMYFUNCTION("VLOOKUP(A459, IMPORTRANGE(""https://docs.google.com/spreadsheets/d/1Fa25-N6f79vxX2vKdAVxmi7Dwy5hf34dnRWdXsvIvqw/edit#gid=763219425!"",""A2:K500""),8,0)"),"#N/A")</f>
        <v>#N/A</v>
      </c>
      <c r="J459" s="27" t="str">
        <f ca="1">IFERROR(__xludf.DUMMYFUNCTION("VLOOKUP(A459, IMPORTRANGE(""https://docs.google.com/spreadsheets/d/1Fa25-N6f79vxX2vKdAVxmi7Dwy5hf34dnRWdXsvIvqw/edit#gid=763219425!"",""A2:K500""),9,0)"),"#N/A")</f>
        <v>#N/A</v>
      </c>
      <c r="K459" s="27" t="str">
        <f ca="1">IFERROR(__xludf.DUMMYFUNCTION("VLOOKUP(A459, IMPORTRANGE(""https://docs.google.com/spreadsheets/d/1Fa25-N6f79vxX2vKdAVxmi7Dwy5hf34dnRWdXsvIvqw/edit#gid=763219425!"",""A2:K500""),10,0)"),"#N/A")</f>
        <v>#N/A</v>
      </c>
      <c r="L459" s="28" t="e">
        <f t="shared" ca="1" si="4"/>
        <v>#VALUE!</v>
      </c>
      <c r="M459" s="30" t="e">
        <f t="shared" ca="1" si="5"/>
        <v>#VALUE!</v>
      </c>
      <c r="N459" s="5"/>
    </row>
    <row r="460" spans="1:14" ht="14.25" x14ac:dyDescent="0.2">
      <c r="A460" s="25">
        <f t="shared" si="3"/>
        <v>459</v>
      </c>
      <c r="B460" s="26" t="str">
        <f ca="1">IFERROR(__xludf.DUMMYFUNCTION("VLOOKUP(A460, IMPORTRANGE(""https://docs.google.com/spreadsheets/d/1Fa25-N6f79vxX2vKdAVxmi7Dwy5hf34dnRWdXsvIvqw/edit#gid=763219425!"",""A2:K500""),3,0)"),"#N/A")</f>
        <v>#N/A</v>
      </c>
      <c r="C460" s="12" t="str">
        <f ca="1">IFERROR(__xludf.DUMMYFUNCTION("index(SPLIT(B460, "" ""), 0, 3)"),"#N/A")</f>
        <v>#N/A</v>
      </c>
      <c r="D460" s="13" t="e">
        <f ca="1">VLOOKUP(C460,Names!$C$2:$D$54,2,FALSE)</f>
        <v>#N/A</v>
      </c>
      <c r="E460" s="5" t="str">
        <f ca="1">IFERROR(__xludf.DUMMYFUNCTION("VLOOKUP(A460, IMPORTRANGE(""https://docs.google.com/spreadsheets/d/1Fa25-N6f79vxX2vKdAVxmi7Dwy5hf34dnRWdXsvIvqw/edit#gid=763219425!"",""A2:K500""),4,0)"),"#N/A")</f>
        <v>#N/A</v>
      </c>
      <c r="F460" s="5" t="str">
        <f ca="1">IFERROR(__xludf.DUMMYFUNCTION("VLOOKUP(A460, IMPORTRANGE(""https://docs.google.com/spreadsheets/d/1Fa25-N6f79vxX2vKdAVxmi7Dwy5hf34dnRWdXsvIvqw/edit#gid=763219425!"",""A2:K500""),5,0)"),"#N/A")</f>
        <v>#N/A</v>
      </c>
      <c r="G460" s="5" t="str">
        <f ca="1">IFERROR(__xludf.DUMMYFUNCTION("VLOOKUP(A460, IMPORTRANGE(""https://docs.google.com/spreadsheets/d/1Fa25-N6f79vxX2vKdAVxmi7Dwy5hf34dnRWdXsvIvqw/edit#gid=763219425!"",""A2:K500""),6,0)"),"#N/A")</f>
        <v>#N/A</v>
      </c>
      <c r="H460" s="27" t="str">
        <f ca="1">IFERROR(__xludf.DUMMYFUNCTION("VLOOKUP(A460, IMPORTRANGE(""https://docs.google.com/spreadsheets/d/1Fa25-N6f79vxX2vKdAVxmi7Dwy5hf34dnRWdXsvIvqw/edit#gid=763219425!"",""A2:K500""),7,0)"),"#N/A")</f>
        <v>#N/A</v>
      </c>
      <c r="I460" s="27" t="str">
        <f ca="1">IFERROR(__xludf.DUMMYFUNCTION("VLOOKUP(A460, IMPORTRANGE(""https://docs.google.com/spreadsheets/d/1Fa25-N6f79vxX2vKdAVxmi7Dwy5hf34dnRWdXsvIvqw/edit#gid=763219425!"",""A2:K500""),8,0)"),"#N/A")</f>
        <v>#N/A</v>
      </c>
      <c r="J460" s="27" t="str">
        <f ca="1">IFERROR(__xludf.DUMMYFUNCTION("VLOOKUP(A460, IMPORTRANGE(""https://docs.google.com/spreadsheets/d/1Fa25-N6f79vxX2vKdAVxmi7Dwy5hf34dnRWdXsvIvqw/edit#gid=763219425!"",""A2:K500""),9,0)"),"#N/A")</f>
        <v>#N/A</v>
      </c>
      <c r="K460" s="27" t="str">
        <f ca="1">IFERROR(__xludf.DUMMYFUNCTION("VLOOKUP(A460, IMPORTRANGE(""https://docs.google.com/spreadsheets/d/1Fa25-N6f79vxX2vKdAVxmi7Dwy5hf34dnRWdXsvIvqw/edit#gid=763219425!"",""A2:K500""),10,0)"),"#N/A")</f>
        <v>#N/A</v>
      </c>
      <c r="L460" s="28" t="e">
        <f t="shared" ca="1" si="4"/>
        <v>#VALUE!</v>
      </c>
      <c r="M460" s="30" t="e">
        <f t="shared" ca="1" si="5"/>
        <v>#VALUE!</v>
      </c>
      <c r="N460" s="5"/>
    </row>
    <row r="461" spans="1:14" ht="14.25" x14ac:dyDescent="0.2">
      <c r="A461" s="25">
        <f t="shared" si="3"/>
        <v>460</v>
      </c>
      <c r="B461" s="26" t="str">
        <f ca="1">IFERROR(__xludf.DUMMYFUNCTION("VLOOKUP(A461, IMPORTRANGE(""https://docs.google.com/spreadsheets/d/1Fa25-N6f79vxX2vKdAVxmi7Dwy5hf34dnRWdXsvIvqw/edit#gid=763219425!"",""A2:K500""),3,0)"),"#N/A")</f>
        <v>#N/A</v>
      </c>
      <c r="C461" s="12" t="str">
        <f ca="1">IFERROR(__xludf.DUMMYFUNCTION("index(SPLIT(B461, "" ""), 0, 3)"),"#N/A")</f>
        <v>#N/A</v>
      </c>
      <c r="D461" s="13" t="e">
        <f ca="1">VLOOKUP(C461,Names!$C$2:$D$54,2,FALSE)</f>
        <v>#N/A</v>
      </c>
      <c r="E461" s="5" t="str">
        <f ca="1">IFERROR(__xludf.DUMMYFUNCTION("VLOOKUP(A461, IMPORTRANGE(""https://docs.google.com/spreadsheets/d/1Fa25-N6f79vxX2vKdAVxmi7Dwy5hf34dnRWdXsvIvqw/edit#gid=763219425!"",""A2:K500""),4,0)"),"#N/A")</f>
        <v>#N/A</v>
      </c>
      <c r="F461" s="5" t="str">
        <f ca="1">IFERROR(__xludf.DUMMYFUNCTION("VLOOKUP(A461, IMPORTRANGE(""https://docs.google.com/spreadsheets/d/1Fa25-N6f79vxX2vKdAVxmi7Dwy5hf34dnRWdXsvIvqw/edit#gid=763219425!"",""A2:K500""),5,0)"),"#N/A")</f>
        <v>#N/A</v>
      </c>
      <c r="G461" s="5" t="str">
        <f ca="1">IFERROR(__xludf.DUMMYFUNCTION("VLOOKUP(A461, IMPORTRANGE(""https://docs.google.com/spreadsheets/d/1Fa25-N6f79vxX2vKdAVxmi7Dwy5hf34dnRWdXsvIvqw/edit#gid=763219425!"",""A2:K500""),6,0)"),"#N/A")</f>
        <v>#N/A</v>
      </c>
      <c r="H461" s="27" t="str">
        <f ca="1">IFERROR(__xludf.DUMMYFUNCTION("VLOOKUP(A461, IMPORTRANGE(""https://docs.google.com/spreadsheets/d/1Fa25-N6f79vxX2vKdAVxmi7Dwy5hf34dnRWdXsvIvqw/edit#gid=763219425!"",""A2:K500""),7,0)"),"#N/A")</f>
        <v>#N/A</v>
      </c>
      <c r="I461" s="27" t="str">
        <f ca="1">IFERROR(__xludf.DUMMYFUNCTION("VLOOKUP(A461, IMPORTRANGE(""https://docs.google.com/spreadsheets/d/1Fa25-N6f79vxX2vKdAVxmi7Dwy5hf34dnRWdXsvIvqw/edit#gid=763219425!"",""A2:K500""),8,0)"),"#N/A")</f>
        <v>#N/A</v>
      </c>
      <c r="J461" s="27" t="str">
        <f ca="1">IFERROR(__xludf.DUMMYFUNCTION("VLOOKUP(A461, IMPORTRANGE(""https://docs.google.com/spreadsheets/d/1Fa25-N6f79vxX2vKdAVxmi7Dwy5hf34dnRWdXsvIvqw/edit#gid=763219425!"",""A2:K500""),9,0)"),"#N/A")</f>
        <v>#N/A</v>
      </c>
      <c r="K461" s="27" t="str">
        <f ca="1">IFERROR(__xludf.DUMMYFUNCTION("VLOOKUP(A461, IMPORTRANGE(""https://docs.google.com/spreadsheets/d/1Fa25-N6f79vxX2vKdAVxmi7Dwy5hf34dnRWdXsvIvqw/edit#gid=763219425!"",""A2:K500""),10,0)"),"#N/A")</f>
        <v>#N/A</v>
      </c>
      <c r="L461" s="28" t="e">
        <f t="shared" ca="1" si="4"/>
        <v>#VALUE!</v>
      </c>
      <c r="M461" s="30" t="e">
        <f t="shared" ca="1" si="5"/>
        <v>#VALUE!</v>
      </c>
      <c r="N461" s="5"/>
    </row>
    <row r="462" spans="1:14" ht="14.25" x14ac:dyDescent="0.2">
      <c r="A462" s="25">
        <f t="shared" si="3"/>
        <v>461</v>
      </c>
      <c r="B462" s="26" t="str">
        <f ca="1">IFERROR(__xludf.DUMMYFUNCTION("VLOOKUP(A462, IMPORTRANGE(""https://docs.google.com/spreadsheets/d/1Fa25-N6f79vxX2vKdAVxmi7Dwy5hf34dnRWdXsvIvqw/edit#gid=763219425!"",""A2:K500""),3,0)"),"#N/A")</f>
        <v>#N/A</v>
      </c>
      <c r="C462" s="12" t="str">
        <f ca="1">IFERROR(__xludf.DUMMYFUNCTION("index(SPLIT(B462, "" ""), 0, 3)"),"#N/A")</f>
        <v>#N/A</v>
      </c>
      <c r="D462" s="13" t="e">
        <f ca="1">VLOOKUP(C462,Names!$C$2:$D$54,2,FALSE)</f>
        <v>#N/A</v>
      </c>
      <c r="E462" s="5" t="str">
        <f ca="1">IFERROR(__xludf.DUMMYFUNCTION("VLOOKUP(A462, IMPORTRANGE(""https://docs.google.com/spreadsheets/d/1Fa25-N6f79vxX2vKdAVxmi7Dwy5hf34dnRWdXsvIvqw/edit#gid=763219425!"",""A2:K500""),4,0)"),"#N/A")</f>
        <v>#N/A</v>
      </c>
      <c r="F462" s="5" t="str">
        <f ca="1">IFERROR(__xludf.DUMMYFUNCTION("VLOOKUP(A462, IMPORTRANGE(""https://docs.google.com/spreadsheets/d/1Fa25-N6f79vxX2vKdAVxmi7Dwy5hf34dnRWdXsvIvqw/edit#gid=763219425!"",""A2:K500""),5,0)"),"#N/A")</f>
        <v>#N/A</v>
      </c>
      <c r="G462" s="5" t="str">
        <f ca="1">IFERROR(__xludf.DUMMYFUNCTION("VLOOKUP(A462, IMPORTRANGE(""https://docs.google.com/spreadsheets/d/1Fa25-N6f79vxX2vKdAVxmi7Dwy5hf34dnRWdXsvIvqw/edit#gid=763219425!"",""A2:K500""),6,0)"),"#N/A")</f>
        <v>#N/A</v>
      </c>
      <c r="H462" s="27" t="str">
        <f ca="1">IFERROR(__xludf.DUMMYFUNCTION("VLOOKUP(A462, IMPORTRANGE(""https://docs.google.com/spreadsheets/d/1Fa25-N6f79vxX2vKdAVxmi7Dwy5hf34dnRWdXsvIvqw/edit#gid=763219425!"",""A2:K500""),7,0)"),"#N/A")</f>
        <v>#N/A</v>
      </c>
      <c r="I462" s="27" t="str">
        <f ca="1">IFERROR(__xludf.DUMMYFUNCTION("VLOOKUP(A462, IMPORTRANGE(""https://docs.google.com/spreadsheets/d/1Fa25-N6f79vxX2vKdAVxmi7Dwy5hf34dnRWdXsvIvqw/edit#gid=763219425!"",""A2:K500""),8,0)"),"#N/A")</f>
        <v>#N/A</v>
      </c>
      <c r="J462" s="27" t="str">
        <f ca="1">IFERROR(__xludf.DUMMYFUNCTION("VLOOKUP(A462, IMPORTRANGE(""https://docs.google.com/spreadsheets/d/1Fa25-N6f79vxX2vKdAVxmi7Dwy5hf34dnRWdXsvIvqw/edit#gid=763219425!"",""A2:K500""),9,0)"),"#N/A")</f>
        <v>#N/A</v>
      </c>
      <c r="K462" s="27" t="str">
        <f ca="1">IFERROR(__xludf.DUMMYFUNCTION("VLOOKUP(A462, IMPORTRANGE(""https://docs.google.com/spreadsheets/d/1Fa25-N6f79vxX2vKdAVxmi7Dwy5hf34dnRWdXsvIvqw/edit#gid=763219425!"",""A2:K500""),10,0)"),"#N/A")</f>
        <v>#N/A</v>
      </c>
      <c r="L462" s="28" t="e">
        <f t="shared" ca="1" si="4"/>
        <v>#VALUE!</v>
      </c>
      <c r="M462" s="30" t="e">
        <f t="shared" ca="1" si="5"/>
        <v>#VALUE!</v>
      </c>
      <c r="N462" s="5"/>
    </row>
    <row r="463" spans="1:14" ht="14.25" x14ac:dyDescent="0.2">
      <c r="A463" s="25">
        <f t="shared" si="3"/>
        <v>462</v>
      </c>
      <c r="B463" s="26" t="str">
        <f ca="1">IFERROR(__xludf.DUMMYFUNCTION("VLOOKUP(A463, IMPORTRANGE(""https://docs.google.com/spreadsheets/d/1Fa25-N6f79vxX2vKdAVxmi7Dwy5hf34dnRWdXsvIvqw/edit#gid=763219425!"",""A2:K500""),3,0)"),"#N/A")</f>
        <v>#N/A</v>
      </c>
      <c r="C463" s="12" t="str">
        <f ca="1">IFERROR(__xludf.DUMMYFUNCTION("index(SPLIT(B463, "" ""), 0, 3)"),"#N/A")</f>
        <v>#N/A</v>
      </c>
      <c r="D463" s="13" t="e">
        <f ca="1">VLOOKUP(C463,Names!$C$2:$D$54,2,FALSE)</f>
        <v>#N/A</v>
      </c>
      <c r="E463" s="5" t="str">
        <f ca="1">IFERROR(__xludf.DUMMYFUNCTION("VLOOKUP(A463, IMPORTRANGE(""https://docs.google.com/spreadsheets/d/1Fa25-N6f79vxX2vKdAVxmi7Dwy5hf34dnRWdXsvIvqw/edit#gid=763219425!"",""A2:K500""),4,0)"),"#N/A")</f>
        <v>#N/A</v>
      </c>
      <c r="F463" s="5" t="str">
        <f ca="1">IFERROR(__xludf.DUMMYFUNCTION("VLOOKUP(A463, IMPORTRANGE(""https://docs.google.com/spreadsheets/d/1Fa25-N6f79vxX2vKdAVxmi7Dwy5hf34dnRWdXsvIvqw/edit#gid=763219425!"",""A2:K500""),5,0)"),"#N/A")</f>
        <v>#N/A</v>
      </c>
      <c r="G463" s="5" t="str">
        <f ca="1">IFERROR(__xludf.DUMMYFUNCTION("VLOOKUP(A463, IMPORTRANGE(""https://docs.google.com/spreadsheets/d/1Fa25-N6f79vxX2vKdAVxmi7Dwy5hf34dnRWdXsvIvqw/edit#gid=763219425!"",""A2:K500""),6,0)"),"#N/A")</f>
        <v>#N/A</v>
      </c>
      <c r="H463" s="27" t="str">
        <f ca="1">IFERROR(__xludf.DUMMYFUNCTION("VLOOKUP(A463, IMPORTRANGE(""https://docs.google.com/spreadsheets/d/1Fa25-N6f79vxX2vKdAVxmi7Dwy5hf34dnRWdXsvIvqw/edit#gid=763219425!"",""A2:K500""),7,0)"),"#N/A")</f>
        <v>#N/A</v>
      </c>
      <c r="I463" s="27" t="str">
        <f ca="1">IFERROR(__xludf.DUMMYFUNCTION("VLOOKUP(A463, IMPORTRANGE(""https://docs.google.com/spreadsheets/d/1Fa25-N6f79vxX2vKdAVxmi7Dwy5hf34dnRWdXsvIvqw/edit#gid=763219425!"",""A2:K500""),8,0)"),"#N/A")</f>
        <v>#N/A</v>
      </c>
      <c r="J463" s="27" t="str">
        <f ca="1">IFERROR(__xludf.DUMMYFUNCTION("VLOOKUP(A463, IMPORTRANGE(""https://docs.google.com/spreadsheets/d/1Fa25-N6f79vxX2vKdAVxmi7Dwy5hf34dnRWdXsvIvqw/edit#gid=763219425!"",""A2:K500""),9,0)"),"#N/A")</f>
        <v>#N/A</v>
      </c>
      <c r="K463" s="27" t="str">
        <f ca="1">IFERROR(__xludf.DUMMYFUNCTION("VLOOKUP(A463, IMPORTRANGE(""https://docs.google.com/spreadsheets/d/1Fa25-N6f79vxX2vKdAVxmi7Dwy5hf34dnRWdXsvIvqw/edit#gid=763219425!"",""A2:K500""),10,0)"),"#N/A")</f>
        <v>#N/A</v>
      </c>
      <c r="L463" s="28" t="e">
        <f t="shared" ca="1" si="4"/>
        <v>#VALUE!</v>
      </c>
      <c r="M463" s="30" t="e">
        <f t="shared" ca="1" si="5"/>
        <v>#VALUE!</v>
      </c>
      <c r="N463" s="5"/>
    </row>
    <row r="464" spans="1:14" ht="14.25" x14ac:dyDescent="0.2">
      <c r="A464" s="25">
        <f t="shared" si="3"/>
        <v>463</v>
      </c>
      <c r="B464" s="26" t="str">
        <f ca="1">IFERROR(__xludf.DUMMYFUNCTION("VLOOKUP(A464, IMPORTRANGE(""https://docs.google.com/spreadsheets/d/1Fa25-N6f79vxX2vKdAVxmi7Dwy5hf34dnRWdXsvIvqw/edit#gid=763219425!"",""A2:K500""),3,0)"),"#N/A")</f>
        <v>#N/A</v>
      </c>
      <c r="C464" s="12" t="str">
        <f ca="1">IFERROR(__xludf.DUMMYFUNCTION("index(SPLIT(B464, "" ""), 0, 3)"),"#N/A")</f>
        <v>#N/A</v>
      </c>
      <c r="D464" s="13" t="e">
        <f ca="1">VLOOKUP(C464,Names!$C$2:$D$54,2,FALSE)</f>
        <v>#N/A</v>
      </c>
      <c r="E464" s="5" t="str">
        <f ca="1">IFERROR(__xludf.DUMMYFUNCTION("VLOOKUP(A464, IMPORTRANGE(""https://docs.google.com/spreadsheets/d/1Fa25-N6f79vxX2vKdAVxmi7Dwy5hf34dnRWdXsvIvqw/edit#gid=763219425!"",""A2:K500""),4,0)"),"#N/A")</f>
        <v>#N/A</v>
      </c>
      <c r="F464" s="5" t="str">
        <f ca="1">IFERROR(__xludf.DUMMYFUNCTION("VLOOKUP(A464, IMPORTRANGE(""https://docs.google.com/spreadsheets/d/1Fa25-N6f79vxX2vKdAVxmi7Dwy5hf34dnRWdXsvIvqw/edit#gid=763219425!"",""A2:K500""),5,0)"),"#N/A")</f>
        <v>#N/A</v>
      </c>
      <c r="G464" s="5" t="str">
        <f ca="1">IFERROR(__xludf.DUMMYFUNCTION("VLOOKUP(A464, IMPORTRANGE(""https://docs.google.com/spreadsheets/d/1Fa25-N6f79vxX2vKdAVxmi7Dwy5hf34dnRWdXsvIvqw/edit#gid=763219425!"",""A2:K500""),6,0)"),"#N/A")</f>
        <v>#N/A</v>
      </c>
      <c r="H464" s="27" t="str">
        <f ca="1">IFERROR(__xludf.DUMMYFUNCTION("VLOOKUP(A464, IMPORTRANGE(""https://docs.google.com/spreadsheets/d/1Fa25-N6f79vxX2vKdAVxmi7Dwy5hf34dnRWdXsvIvqw/edit#gid=763219425!"",""A2:K500""),7,0)"),"#N/A")</f>
        <v>#N/A</v>
      </c>
      <c r="I464" s="27" t="str">
        <f ca="1">IFERROR(__xludf.DUMMYFUNCTION("VLOOKUP(A464, IMPORTRANGE(""https://docs.google.com/spreadsheets/d/1Fa25-N6f79vxX2vKdAVxmi7Dwy5hf34dnRWdXsvIvqw/edit#gid=763219425!"",""A2:K500""),8,0)"),"#N/A")</f>
        <v>#N/A</v>
      </c>
      <c r="J464" s="27" t="str">
        <f ca="1">IFERROR(__xludf.DUMMYFUNCTION("VLOOKUP(A464, IMPORTRANGE(""https://docs.google.com/spreadsheets/d/1Fa25-N6f79vxX2vKdAVxmi7Dwy5hf34dnRWdXsvIvqw/edit#gid=763219425!"",""A2:K500""),9,0)"),"#N/A")</f>
        <v>#N/A</v>
      </c>
      <c r="K464" s="27" t="str">
        <f ca="1">IFERROR(__xludf.DUMMYFUNCTION("VLOOKUP(A464, IMPORTRANGE(""https://docs.google.com/spreadsheets/d/1Fa25-N6f79vxX2vKdAVxmi7Dwy5hf34dnRWdXsvIvqw/edit#gid=763219425!"",""A2:K500""),10,0)"),"#N/A")</f>
        <v>#N/A</v>
      </c>
      <c r="L464" s="28" t="e">
        <f t="shared" ca="1" si="4"/>
        <v>#VALUE!</v>
      </c>
      <c r="M464" s="30" t="e">
        <f t="shared" ca="1" si="5"/>
        <v>#VALUE!</v>
      </c>
      <c r="N464" s="5"/>
    </row>
    <row r="465" spans="1:14" ht="14.25" x14ac:dyDescent="0.2">
      <c r="A465" s="25">
        <f t="shared" si="3"/>
        <v>464</v>
      </c>
      <c r="B465" s="26" t="str">
        <f ca="1">IFERROR(__xludf.DUMMYFUNCTION("VLOOKUP(A465, IMPORTRANGE(""https://docs.google.com/spreadsheets/d/1Fa25-N6f79vxX2vKdAVxmi7Dwy5hf34dnRWdXsvIvqw/edit#gid=763219425!"",""A2:K500""),3,0)"),"#N/A")</f>
        <v>#N/A</v>
      </c>
      <c r="C465" s="12" t="str">
        <f ca="1">IFERROR(__xludf.DUMMYFUNCTION("index(SPLIT(B465, "" ""), 0, 3)"),"#N/A")</f>
        <v>#N/A</v>
      </c>
      <c r="D465" s="13" t="e">
        <f ca="1">VLOOKUP(C465,Names!$C$2:$D$54,2,FALSE)</f>
        <v>#N/A</v>
      </c>
      <c r="E465" s="5" t="str">
        <f ca="1">IFERROR(__xludf.DUMMYFUNCTION("VLOOKUP(A465, IMPORTRANGE(""https://docs.google.com/spreadsheets/d/1Fa25-N6f79vxX2vKdAVxmi7Dwy5hf34dnRWdXsvIvqw/edit#gid=763219425!"",""A2:K500""),4,0)"),"#N/A")</f>
        <v>#N/A</v>
      </c>
      <c r="F465" s="5" t="str">
        <f ca="1">IFERROR(__xludf.DUMMYFUNCTION("VLOOKUP(A465, IMPORTRANGE(""https://docs.google.com/spreadsheets/d/1Fa25-N6f79vxX2vKdAVxmi7Dwy5hf34dnRWdXsvIvqw/edit#gid=763219425!"",""A2:K500""),5,0)"),"#N/A")</f>
        <v>#N/A</v>
      </c>
      <c r="G465" s="5" t="str">
        <f ca="1">IFERROR(__xludf.DUMMYFUNCTION("VLOOKUP(A465, IMPORTRANGE(""https://docs.google.com/spreadsheets/d/1Fa25-N6f79vxX2vKdAVxmi7Dwy5hf34dnRWdXsvIvqw/edit#gid=763219425!"",""A2:K500""),6,0)"),"#N/A")</f>
        <v>#N/A</v>
      </c>
      <c r="H465" s="27" t="str">
        <f ca="1">IFERROR(__xludf.DUMMYFUNCTION("VLOOKUP(A465, IMPORTRANGE(""https://docs.google.com/spreadsheets/d/1Fa25-N6f79vxX2vKdAVxmi7Dwy5hf34dnRWdXsvIvqw/edit#gid=763219425!"",""A2:K500""),7,0)"),"#N/A")</f>
        <v>#N/A</v>
      </c>
      <c r="I465" s="27" t="str">
        <f ca="1">IFERROR(__xludf.DUMMYFUNCTION("VLOOKUP(A465, IMPORTRANGE(""https://docs.google.com/spreadsheets/d/1Fa25-N6f79vxX2vKdAVxmi7Dwy5hf34dnRWdXsvIvqw/edit#gid=763219425!"",""A2:K500""),8,0)"),"#N/A")</f>
        <v>#N/A</v>
      </c>
      <c r="J465" s="27" t="str">
        <f ca="1">IFERROR(__xludf.DUMMYFUNCTION("VLOOKUP(A465, IMPORTRANGE(""https://docs.google.com/spreadsheets/d/1Fa25-N6f79vxX2vKdAVxmi7Dwy5hf34dnRWdXsvIvqw/edit#gid=763219425!"",""A2:K500""),9,0)"),"#N/A")</f>
        <v>#N/A</v>
      </c>
      <c r="K465" s="27" t="str">
        <f ca="1">IFERROR(__xludf.DUMMYFUNCTION("VLOOKUP(A465, IMPORTRANGE(""https://docs.google.com/spreadsheets/d/1Fa25-N6f79vxX2vKdAVxmi7Dwy5hf34dnRWdXsvIvqw/edit#gid=763219425!"",""A2:K500""),10,0)"),"#N/A")</f>
        <v>#N/A</v>
      </c>
      <c r="L465" s="28" t="e">
        <f t="shared" ca="1" si="4"/>
        <v>#VALUE!</v>
      </c>
      <c r="M465" s="30" t="e">
        <f t="shared" ca="1" si="5"/>
        <v>#VALUE!</v>
      </c>
      <c r="N465" s="5"/>
    </row>
    <row r="466" spans="1:14" ht="14.25" x14ac:dyDescent="0.2">
      <c r="A466" s="25">
        <f t="shared" si="3"/>
        <v>465</v>
      </c>
      <c r="B466" s="26" t="str">
        <f ca="1">IFERROR(__xludf.DUMMYFUNCTION("VLOOKUP(A466, IMPORTRANGE(""https://docs.google.com/spreadsheets/d/1Fa25-N6f79vxX2vKdAVxmi7Dwy5hf34dnRWdXsvIvqw/edit#gid=763219425!"",""A2:K500""),3,0)"),"#N/A")</f>
        <v>#N/A</v>
      </c>
      <c r="C466" s="12" t="str">
        <f ca="1">IFERROR(__xludf.DUMMYFUNCTION("index(SPLIT(B466, "" ""), 0, 3)"),"#N/A")</f>
        <v>#N/A</v>
      </c>
      <c r="D466" s="13" t="e">
        <f ca="1">VLOOKUP(C466,Names!$C$2:$D$54,2,FALSE)</f>
        <v>#N/A</v>
      </c>
      <c r="E466" s="5" t="str">
        <f ca="1">IFERROR(__xludf.DUMMYFUNCTION("VLOOKUP(A466, IMPORTRANGE(""https://docs.google.com/spreadsheets/d/1Fa25-N6f79vxX2vKdAVxmi7Dwy5hf34dnRWdXsvIvqw/edit#gid=763219425!"",""A2:K500""),4,0)"),"#N/A")</f>
        <v>#N/A</v>
      </c>
      <c r="F466" s="5" t="str">
        <f ca="1">IFERROR(__xludf.DUMMYFUNCTION("VLOOKUP(A466, IMPORTRANGE(""https://docs.google.com/spreadsheets/d/1Fa25-N6f79vxX2vKdAVxmi7Dwy5hf34dnRWdXsvIvqw/edit#gid=763219425!"",""A2:K500""),5,0)"),"#N/A")</f>
        <v>#N/A</v>
      </c>
      <c r="G466" s="5" t="str">
        <f ca="1">IFERROR(__xludf.DUMMYFUNCTION("VLOOKUP(A466, IMPORTRANGE(""https://docs.google.com/spreadsheets/d/1Fa25-N6f79vxX2vKdAVxmi7Dwy5hf34dnRWdXsvIvqw/edit#gid=763219425!"",""A2:K500""),6,0)"),"#N/A")</f>
        <v>#N/A</v>
      </c>
      <c r="H466" s="27" t="str">
        <f ca="1">IFERROR(__xludf.DUMMYFUNCTION("VLOOKUP(A466, IMPORTRANGE(""https://docs.google.com/spreadsheets/d/1Fa25-N6f79vxX2vKdAVxmi7Dwy5hf34dnRWdXsvIvqw/edit#gid=763219425!"",""A2:K500""),7,0)"),"#N/A")</f>
        <v>#N/A</v>
      </c>
      <c r="I466" s="27" t="str">
        <f ca="1">IFERROR(__xludf.DUMMYFUNCTION("VLOOKUP(A466, IMPORTRANGE(""https://docs.google.com/spreadsheets/d/1Fa25-N6f79vxX2vKdAVxmi7Dwy5hf34dnRWdXsvIvqw/edit#gid=763219425!"",""A2:K500""),8,0)"),"#N/A")</f>
        <v>#N/A</v>
      </c>
      <c r="J466" s="27" t="str">
        <f ca="1">IFERROR(__xludf.DUMMYFUNCTION("VLOOKUP(A466, IMPORTRANGE(""https://docs.google.com/spreadsheets/d/1Fa25-N6f79vxX2vKdAVxmi7Dwy5hf34dnRWdXsvIvqw/edit#gid=763219425!"",""A2:K500""),9,0)"),"#N/A")</f>
        <v>#N/A</v>
      </c>
      <c r="K466" s="27" t="str">
        <f ca="1">IFERROR(__xludf.DUMMYFUNCTION("VLOOKUP(A466, IMPORTRANGE(""https://docs.google.com/spreadsheets/d/1Fa25-N6f79vxX2vKdAVxmi7Dwy5hf34dnRWdXsvIvqw/edit#gid=763219425!"",""A2:K500""),10,0)"),"#N/A")</f>
        <v>#N/A</v>
      </c>
      <c r="L466" s="28" t="e">
        <f t="shared" ca="1" si="4"/>
        <v>#VALUE!</v>
      </c>
      <c r="M466" s="30" t="e">
        <f t="shared" ca="1" si="5"/>
        <v>#VALUE!</v>
      </c>
      <c r="N466" s="5"/>
    </row>
    <row r="467" spans="1:14" ht="14.25" x14ac:dyDescent="0.2">
      <c r="A467" s="25">
        <f t="shared" si="3"/>
        <v>466</v>
      </c>
      <c r="B467" s="26" t="str">
        <f ca="1">IFERROR(__xludf.DUMMYFUNCTION("VLOOKUP(A467, IMPORTRANGE(""https://docs.google.com/spreadsheets/d/1Fa25-N6f79vxX2vKdAVxmi7Dwy5hf34dnRWdXsvIvqw/edit#gid=763219425!"",""A2:K500""),3,0)"),"#N/A")</f>
        <v>#N/A</v>
      </c>
      <c r="C467" s="12" t="str">
        <f ca="1">IFERROR(__xludf.DUMMYFUNCTION("index(SPLIT(B467, "" ""), 0, 3)"),"#N/A")</f>
        <v>#N/A</v>
      </c>
      <c r="D467" s="13" t="e">
        <f ca="1">VLOOKUP(C467,Names!$C$2:$D$54,2,FALSE)</f>
        <v>#N/A</v>
      </c>
      <c r="E467" s="5" t="str">
        <f ca="1">IFERROR(__xludf.DUMMYFUNCTION("VLOOKUP(A467, IMPORTRANGE(""https://docs.google.com/spreadsheets/d/1Fa25-N6f79vxX2vKdAVxmi7Dwy5hf34dnRWdXsvIvqw/edit#gid=763219425!"",""A2:K500""),4,0)"),"#N/A")</f>
        <v>#N/A</v>
      </c>
      <c r="F467" s="5" t="str">
        <f ca="1">IFERROR(__xludf.DUMMYFUNCTION("VLOOKUP(A467, IMPORTRANGE(""https://docs.google.com/spreadsheets/d/1Fa25-N6f79vxX2vKdAVxmi7Dwy5hf34dnRWdXsvIvqw/edit#gid=763219425!"",""A2:K500""),5,0)"),"#N/A")</f>
        <v>#N/A</v>
      </c>
      <c r="G467" s="5" t="str">
        <f ca="1">IFERROR(__xludf.DUMMYFUNCTION("VLOOKUP(A467, IMPORTRANGE(""https://docs.google.com/spreadsheets/d/1Fa25-N6f79vxX2vKdAVxmi7Dwy5hf34dnRWdXsvIvqw/edit#gid=763219425!"",""A2:K500""),6,0)"),"#N/A")</f>
        <v>#N/A</v>
      </c>
      <c r="H467" s="27" t="str">
        <f ca="1">IFERROR(__xludf.DUMMYFUNCTION("VLOOKUP(A467, IMPORTRANGE(""https://docs.google.com/spreadsheets/d/1Fa25-N6f79vxX2vKdAVxmi7Dwy5hf34dnRWdXsvIvqw/edit#gid=763219425!"",""A2:K500""),7,0)"),"#N/A")</f>
        <v>#N/A</v>
      </c>
      <c r="I467" s="27" t="str">
        <f ca="1">IFERROR(__xludf.DUMMYFUNCTION("VLOOKUP(A467, IMPORTRANGE(""https://docs.google.com/spreadsheets/d/1Fa25-N6f79vxX2vKdAVxmi7Dwy5hf34dnRWdXsvIvqw/edit#gid=763219425!"",""A2:K500""),8,0)"),"#N/A")</f>
        <v>#N/A</v>
      </c>
      <c r="J467" s="27" t="str">
        <f ca="1">IFERROR(__xludf.DUMMYFUNCTION("VLOOKUP(A467, IMPORTRANGE(""https://docs.google.com/spreadsheets/d/1Fa25-N6f79vxX2vKdAVxmi7Dwy5hf34dnRWdXsvIvqw/edit#gid=763219425!"",""A2:K500""),9,0)"),"#N/A")</f>
        <v>#N/A</v>
      </c>
      <c r="K467" s="27" t="str">
        <f ca="1">IFERROR(__xludf.DUMMYFUNCTION("VLOOKUP(A467, IMPORTRANGE(""https://docs.google.com/spreadsheets/d/1Fa25-N6f79vxX2vKdAVxmi7Dwy5hf34dnRWdXsvIvqw/edit#gid=763219425!"",""A2:K500""),10,0)"),"#N/A")</f>
        <v>#N/A</v>
      </c>
      <c r="L467" s="28" t="e">
        <f t="shared" ca="1" si="4"/>
        <v>#VALUE!</v>
      </c>
      <c r="M467" s="30" t="e">
        <f t="shared" ca="1" si="5"/>
        <v>#VALUE!</v>
      </c>
      <c r="N467" s="5"/>
    </row>
    <row r="468" spans="1:14" ht="14.25" x14ac:dyDescent="0.2">
      <c r="A468" s="25">
        <f t="shared" si="3"/>
        <v>467</v>
      </c>
      <c r="B468" s="26" t="str">
        <f ca="1">IFERROR(__xludf.DUMMYFUNCTION("VLOOKUP(A468, IMPORTRANGE(""https://docs.google.com/spreadsheets/d/1Fa25-N6f79vxX2vKdAVxmi7Dwy5hf34dnRWdXsvIvqw/edit#gid=763219425!"",""A2:K500""),3,0)"),"#N/A")</f>
        <v>#N/A</v>
      </c>
      <c r="C468" s="12" t="str">
        <f ca="1">IFERROR(__xludf.DUMMYFUNCTION("index(SPLIT(B468, "" ""), 0, 3)"),"#N/A")</f>
        <v>#N/A</v>
      </c>
      <c r="D468" s="13" t="e">
        <f ca="1">VLOOKUP(C468,Names!$C$2:$D$54,2,FALSE)</f>
        <v>#N/A</v>
      </c>
      <c r="E468" s="5" t="str">
        <f ca="1">IFERROR(__xludf.DUMMYFUNCTION("VLOOKUP(A468, IMPORTRANGE(""https://docs.google.com/spreadsheets/d/1Fa25-N6f79vxX2vKdAVxmi7Dwy5hf34dnRWdXsvIvqw/edit#gid=763219425!"",""A2:K500""),4,0)"),"#N/A")</f>
        <v>#N/A</v>
      </c>
      <c r="F468" s="5" t="str">
        <f ca="1">IFERROR(__xludf.DUMMYFUNCTION("VLOOKUP(A468, IMPORTRANGE(""https://docs.google.com/spreadsheets/d/1Fa25-N6f79vxX2vKdAVxmi7Dwy5hf34dnRWdXsvIvqw/edit#gid=763219425!"",""A2:K500""),5,0)"),"#N/A")</f>
        <v>#N/A</v>
      </c>
      <c r="G468" s="5" t="str">
        <f ca="1">IFERROR(__xludf.DUMMYFUNCTION("VLOOKUP(A468, IMPORTRANGE(""https://docs.google.com/spreadsheets/d/1Fa25-N6f79vxX2vKdAVxmi7Dwy5hf34dnRWdXsvIvqw/edit#gid=763219425!"",""A2:K500""),6,0)"),"#N/A")</f>
        <v>#N/A</v>
      </c>
      <c r="H468" s="27" t="str">
        <f ca="1">IFERROR(__xludf.DUMMYFUNCTION("VLOOKUP(A468, IMPORTRANGE(""https://docs.google.com/spreadsheets/d/1Fa25-N6f79vxX2vKdAVxmi7Dwy5hf34dnRWdXsvIvqw/edit#gid=763219425!"",""A2:K500""),7,0)"),"#N/A")</f>
        <v>#N/A</v>
      </c>
      <c r="I468" s="27" t="str">
        <f ca="1">IFERROR(__xludf.DUMMYFUNCTION("VLOOKUP(A468, IMPORTRANGE(""https://docs.google.com/spreadsheets/d/1Fa25-N6f79vxX2vKdAVxmi7Dwy5hf34dnRWdXsvIvqw/edit#gid=763219425!"",""A2:K500""),8,0)"),"#N/A")</f>
        <v>#N/A</v>
      </c>
      <c r="J468" s="27" t="str">
        <f ca="1">IFERROR(__xludf.DUMMYFUNCTION("VLOOKUP(A468, IMPORTRANGE(""https://docs.google.com/spreadsheets/d/1Fa25-N6f79vxX2vKdAVxmi7Dwy5hf34dnRWdXsvIvqw/edit#gid=763219425!"",""A2:K500""),9,0)"),"#N/A")</f>
        <v>#N/A</v>
      </c>
      <c r="K468" s="27" t="str">
        <f ca="1">IFERROR(__xludf.DUMMYFUNCTION("VLOOKUP(A468, IMPORTRANGE(""https://docs.google.com/spreadsheets/d/1Fa25-N6f79vxX2vKdAVxmi7Dwy5hf34dnRWdXsvIvqw/edit#gid=763219425!"",""A2:K500""),10,0)"),"#N/A")</f>
        <v>#N/A</v>
      </c>
      <c r="L468" s="28" t="e">
        <f t="shared" ca="1" si="4"/>
        <v>#VALUE!</v>
      </c>
      <c r="M468" s="30" t="e">
        <f t="shared" ca="1" si="5"/>
        <v>#VALUE!</v>
      </c>
      <c r="N468" s="5"/>
    </row>
    <row r="469" spans="1:14" ht="14.25" x14ac:dyDescent="0.2">
      <c r="A469" s="25">
        <f t="shared" si="3"/>
        <v>468</v>
      </c>
      <c r="B469" s="26" t="str">
        <f ca="1">IFERROR(__xludf.DUMMYFUNCTION("VLOOKUP(A469, IMPORTRANGE(""https://docs.google.com/spreadsheets/d/1Fa25-N6f79vxX2vKdAVxmi7Dwy5hf34dnRWdXsvIvqw/edit#gid=763219425!"",""A2:K500""),3,0)"),"#N/A")</f>
        <v>#N/A</v>
      </c>
      <c r="C469" s="12" t="str">
        <f ca="1">IFERROR(__xludf.DUMMYFUNCTION("index(SPLIT(B469, "" ""), 0, 3)"),"#N/A")</f>
        <v>#N/A</v>
      </c>
      <c r="D469" s="13" t="e">
        <f ca="1">VLOOKUP(C469,Names!$C$2:$D$54,2,FALSE)</f>
        <v>#N/A</v>
      </c>
      <c r="E469" s="5" t="str">
        <f ca="1">IFERROR(__xludf.DUMMYFUNCTION("VLOOKUP(A469, IMPORTRANGE(""https://docs.google.com/spreadsheets/d/1Fa25-N6f79vxX2vKdAVxmi7Dwy5hf34dnRWdXsvIvqw/edit#gid=763219425!"",""A2:K500""),4,0)"),"#N/A")</f>
        <v>#N/A</v>
      </c>
      <c r="F469" s="5" t="str">
        <f ca="1">IFERROR(__xludf.DUMMYFUNCTION("VLOOKUP(A469, IMPORTRANGE(""https://docs.google.com/spreadsheets/d/1Fa25-N6f79vxX2vKdAVxmi7Dwy5hf34dnRWdXsvIvqw/edit#gid=763219425!"",""A2:K500""),5,0)"),"#N/A")</f>
        <v>#N/A</v>
      </c>
      <c r="G469" s="5" t="str">
        <f ca="1">IFERROR(__xludf.DUMMYFUNCTION("VLOOKUP(A469, IMPORTRANGE(""https://docs.google.com/spreadsheets/d/1Fa25-N6f79vxX2vKdAVxmi7Dwy5hf34dnRWdXsvIvqw/edit#gid=763219425!"",""A2:K500""),6,0)"),"#N/A")</f>
        <v>#N/A</v>
      </c>
      <c r="H469" s="27" t="str">
        <f ca="1">IFERROR(__xludf.DUMMYFUNCTION("VLOOKUP(A469, IMPORTRANGE(""https://docs.google.com/spreadsheets/d/1Fa25-N6f79vxX2vKdAVxmi7Dwy5hf34dnRWdXsvIvqw/edit#gid=763219425!"",""A2:K500""),7,0)"),"#N/A")</f>
        <v>#N/A</v>
      </c>
      <c r="I469" s="27" t="str">
        <f ca="1">IFERROR(__xludf.DUMMYFUNCTION("VLOOKUP(A469, IMPORTRANGE(""https://docs.google.com/spreadsheets/d/1Fa25-N6f79vxX2vKdAVxmi7Dwy5hf34dnRWdXsvIvqw/edit#gid=763219425!"",""A2:K500""),8,0)"),"#N/A")</f>
        <v>#N/A</v>
      </c>
      <c r="J469" s="27" t="str">
        <f ca="1">IFERROR(__xludf.DUMMYFUNCTION("VLOOKUP(A469, IMPORTRANGE(""https://docs.google.com/spreadsheets/d/1Fa25-N6f79vxX2vKdAVxmi7Dwy5hf34dnRWdXsvIvqw/edit#gid=763219425!"",""A2:K500""),9,0)"),"#N/A")</f>
        <v>#N/A</v>
      </c>
      <c r="K469" s="27" t="str">
        <f ca="1">IFERROR(__xludf.DUMMYFUNCTION("VLOOKUP(A469, IMPORTRANGE(""https://docs.google.com/spreadsheets/d/1Fa25-N6f79vxX2vKdAVxmi7Dwy5hf34dnRWdXsvIvqw/edit#gid=763219425!"",""A2:K500""),10,0)"),"#N/A")</f>
        <v>#N/A</v>
      </c>
      <c r="L469" s="28" t="e">
        <f t="shared" ca="1" si="4"/>
        <v>#VALUE!</v>
      </c>
      <c r="M469" s="30" t="e">
        <f t="shared" ca="1" si="5"/>
        <v>#VALUE!</v>
      </c>
      <c r="N469" s="5"/>
    </row>
    <row r="470" spans="1:14" ht="14.25" x14ac:dyDescent="0.2">
      <c r="A470" s="25">
        <f t="shared" si="3"/>
        <v>469</v>
      </c>
      <c r="B470" s="26" t="str">
        <f ca="1">IFERROR(__xludf.DUMMYFUNCTION("VLOOKUP(A470, IMPORTRANGE(""https://docs.google.com/spreadsheets/d/1Fa25-N6f79vxX2vKdAVxmi7Dwy5hf34dnRWdXsvIvqw/edit#gid=763219425!"",""A2:K500""),3,0)"),"#N/A")</f>
        <v>#N/A</v>
      </c>
      <c r="C470" s="12" t="str">
        <f ca="1">IFERROR(__xludf.DUMMYFUNCTION("index(SPLIT(B470, "" ""), 0, 3)"),"#N/A")</f>
        <v>#N/A</v>
      </c>
      <c r="D470" s="13" t="e">
        <f ca="1">VLOOKUP(C470,Names!$C$2:$D$54,2,FALSE)</f>
        <v>#N/A</v>
      </c>
      <c r="E470" s="5" t="str">
        <f ca="1">IFERROR(__xludf.DUMMYFUNCTION("VLOOKUP(A470, IMPORTRANGE(""https://docs.google.com/spreadsheets/d/1Fa25-N6f79vxX2vKdAVxmi7Dwy5hf34dnRWdXsvIvqw/edit#gid=763219425!"",""A2:K500""),4,0)"),"#N/A")</f>
        <v>#N/A</v>
      </c>
      <c r="F470" s="5" t="str">
        <f ca="1">IFERROR(__xludf.DUMMYFUNCTION("VLOOKUP(A470, IMPORTRANGE(""https://docs.google.com/spreadsheets/d/1Fa25-N6f79vxX2vKdAVxmi7Dwy5hf34dnRWdXsvIvqw/edit#gid=763219425!"",""A2:K500""),5,0)"),"#N/A")</f>
        <v>#N/A</v>
      </c>
      <c r="G470" s="5" t="str">
        <f ca="1">IFERROR(__xludf.DUMMYFUNCTION("VLOOKUP(A470, IMPORTRANGE(""https://docs.google.com/spreadsheets/d/1Fa25-N6f79vxX2vKdAVxmi7Dwy5hf34dnRWdXsvIvqw/edit#gid=763219425!"",""A2:K500""),6,0)"),"#N/A")</f>
        <v>#N/A</v>
      </c>
      <c r="H470" s="27" t="str">
        <f ca="1">IFERROR(__xludf.DUMMYFUNCTION("VLOOKUP(A470, IMPORTRANGE(""https://docs.google.com/spreadsheets/d/1Fa25-N6f79vxX2vKdAVxmi7Dwy5hf34dnRWdXsvIvqw/edit#gid=763219425!"",""A2:K500""),7,0)"),"#N/A")</f>
        <v>#N/A</v>
      </c>
      <c r="I470" s="27" t="str">
        <f ca="1">IFERROR(__xludf.DUMMYFUNCTION("VLOOKUP(A470, IMPORTRANGE(""https://docs.google.com/spreadsheets/d/1Fa25-N6f79vxX2vKdAVxmi7Dwy5hf34dnRWdXsvIvqw/edit#gid=763219425!"",""A2:K500""),8,0)"),"#N/A")</f>
        <v>#N/A</v>
      </c>
      <c r="J470" s="27" t="str">
        <f ca="1">IFERROR(__xludf.DUMMYFUNCTION("VLOOKUP(A470, IMPORTRANGE(""https://docs.google.com/spreadsheets/d/1Fa25-N6f79vxX2vKdAVxmi7Dwy5hf34dnRWdXsvIvqw/edit#gid=763219425!"",""A2:K500""),9,0)"),"#N/A")</f>
        <v>#N/A</v>
      </c>
      <c r="K470" s="27" t="str">
        <f ca="1">IFERROR(__xludf.DUMMYFUNCTION("VLOOKUP(A470, IMPORTRANGE(""https://docs.google.com/spreadsheets/d/1Fa25-N6f79vxX2vKdAVxmi7Dwy5hf34dnRWdXsvIvqw/edit#gid=763219425!"",""A2:K500""),10,0)"),"#N/A")</f>
        <v>#N/A</v>
      </c>
      <c r="L470" s="28" t="e">
        <f t="shared" ca="1" si="4"/>
        <v>#VALUE!</v>
      </c>
      <c r="M470" s="30" t="e">
        <f t="shared" ca="1" si="5"/>
        <v>#VALUE!</v>
      </c>
      <c r="N470" s="5"/>
    </row>
    <row r="471" spans="1:14" ht="14.25" x14ac:dyDescent="0.2">
      <c r="A471" s="25">
        <f t="shared" si="3"/>
        <v>470</v>
      </c>
      <c r="B471" s="26" t="str">
        <f ca="1">IFERROR(__xludf.DUMMYFUNCTION("VLOOKUP(A471, IMPORTRANGE(""https://docs.google.com/spreadsheets/d/1Fa25-N6f79vxX2vKdAVxmi7Dwy5hf34dnRWdXsvIvqw/edit#gid=763219425!"",""A2:K500""),3,0)"),"#N/A")</f>
        <v>#N/A</v>
      </c>
      <c r="C471" s="12" t="str">
        <f ca="1">IFERROR(__xludf.DUMMYFUNCTION("index(SPLIT(B471, "" ""), 0, 3)"),"#N/A")</f>
        <v>#N/A</v>
      </c>
      <c r="D471" s="13" t="e">
        <f ca="1">VLOOKUP(C471,Names!$C$2:$D$54,2,FALSE)</f>
        <v>#N/A</v>
      </c>
      <c r="E471" s="5" t="str">
        <f ca="1">IFERROR(__xludf.DUMMYFUNCTION("VLOOKUP(A471, IMPORTRANGE(""https://docs.google.com/spreadsheets/d/1Fa25-N6f79vxX2vKdAVxmi7Dwy5hf34dnRWdXsvIvqw/edit#gid=763219425!"",""A2:K500""),4,0)"),"#N/A")</f>
        <v>#N/A</v>
      </c>
      <c r="F471" s="5" t="str">
        <f ca="1">IFERROR(__xludf.DUMMYFUNCTION("VLOOKUP(A471, IMPORTRANGE(""https://docs.google.com/spreadsheets/d/1Fa25-N6f79vxX2vKdAVxmi7Dwy5hf34dnRWdXsvIvqw/edit#gid=763219425!"",""A2:K500""),5,0)"),"#N/A")</f>
        <v>#N/A</v>
      </c>
      <c r="G471" s="5" t="str">
        <f ca="1">IFERROR(__xludf.DUMMYFUNCTION("VLOOKUP(A471, IMPORTRANGE(""https://docs.google.com/spreadsheets/d/1Fa25-N6f79vxX2vKdAVxmi7Dwy5hf34dnRWdXsvIvqw/edit#gid=763219425!"",""A2:K500""),6,0)"),"#N/A")</f>
        <v>#N/A</v>
      </c>
      <c r="H471" s="27" t="str">
        <f ca="1">IFERROR(__xludf.DUMMYFUNCTION("VLOOKUP(A471, IMPORTRANGE(""https://docs.google.com/spreadsheets/d/1Fa25-N6f79vxX2vKdAVxmi7Dwy5hf34dnRWdXsvIvqw/edit#gid=763219425!"",""A2:K500""),7,0)"),"#N/A")</f>
        <v>#N/A</v>
      </c>
      <c r="I471" s="27" t="str">
        <f ca="1">IFERROR(__xludf.DUMMYFUNCTION("VLOOKUP(A471, IMPORTRANGE(""https://docs.google.com/spreadsheets/d/1Fa25-N6f79vxX2vKdAVxmi7Dwy5hf34dnRWdXsvIvqw/edit#gid=763219425!"",""A2:K500""),8,0)"),"#N/A")</f>
        <v>#N/A</v>
      </c>
      <c r="J471" s="27" t="str">
        <f ca="1">IFERROR(__xludf.DUMMYFUNCTION("VLOOKUP(A471, IMPORTRANGE(""https://docs.google.com/spreadsheets/d/1Fa25-N6f79vxX2vKdAVxmi7Dwy5hf34dnRWdXsvIvqw/edit#gid=763219425!"",""A2:K500""),9,0)"),"#N/A")</f>
        <v>#N/A</v>
      </c>
      <c r="K471" s="27" t="str">
        <f ca="1">IFERROR(__xludf.DUMMYFUNCTION("VLOOKUP(A471, IMPORTRANGE(""https://docs.google.com/spreadsheets/d/1Fa25-N6f79vxX2vKdAVxmi7Dwy5hf34dnRWdXsvIvqw/edit#gid=763219425!"",""A2:K500""),10,0)"),"#N/A")</f>
        <v>#N/A</v>
      </c>
      <c r="L471" s="28" t="e">
        <f t="shared" ca="1" si="4"/>
        <v>#VALUE!</v>
      </c>
      <c r="M471" s="30" t="e">
        <f t="shared" ca="1" si="5"/>
        <v>#VALUE!</v>
      </c>
      <c r="N471" s="5"/>
    </row>
    <row r="472" spans="1:14" ht="14.25" x14ac:dyDescent="0.2">
      <c r="A472" s="25">
        <f t="shared" si="3"/>
        <v>471</v>
      </c>
      <c r="B472" s="26" t="str">
        <f ca="1">IFERROR(__xludf.DUMMYFUNCTION("VLOOKUP(A472, IMPORTRANGE(""https://docs.google.com/spreadsheets/d/1Fa25-N6f79vxX2vKdAVxmi7Dwy5hf34dnRWdXsvIvqw/edit#gid=763219425!"",""A2:K500""),3,0)"),"#N/A")</f>
        <v>#N/A</v>
      </c>
      <c r="C472" s="12" t="str">
        <f ca="1">IFERROR(__xludf.DUMMYFUNCTION("index(SPLIT(B472, "" ""), 0, 3)"),"#N/A")</f>
        <v>#N/A</v>
      </c>
      <c r="D472" s="13" t="e">
        <f ca="1">VLOOKUP(C472,Names!$C$2:$D$54,2,FALSE)</f>
        <v>#N/A</v>
      </c>
      <c r="E472" s="5" t="str">
        <f ca="1">IFERROR(__xludf.DUMMYFUNCTION("VLOOKUP(A472, IMPORTRANGE(""https://docs.google.com/spreadsheets/d/1Fa25-N6f79vxX2vKdAVxmi7Dwy5hf34dnRWdXsvIvqw/edit#gid=763219425!"",""A2:K500""),4,0)"),"#N/A")</f>
        <v>#N/A</v>
      </c>
      <c r="F472" s="5" t="str">
        <f ca="1">IFERROR(__xludf.DUMMYFUNCTION("VLOOKUP(A472, IMPORTRANGE(""https://docs.google.com/spreadsheets/d/1Fa25-N6f79vxX2vKdAVxmi7Dwy5hf34dnRWdXsvIvqw/edit#gid=763219425!"",""A2:K500""),5,0)"),"#N/A")</f>
        <v>#N/A</v>
      </c>
      <c r="G472" s="5" t="str">
        <f ca="1">IFERROR(__xludf.DUMMYFUNCTION("VLOOKUP(A472, IMPORTRANGE(""https://docs.google.com/spreadsheets/d/1Fa25-N6f79vxX2vKdAVxmi7Dwy5hf34dnRWdXsvIvqw/edit#gid=763219425!"",""A2:K500""),6,0)"),"#N/A")</f>
        <v>#N/A</v>
      </c>
      <c r="H472" s="27" t="str">
        <f ca="1">IFERROR(__xludf.DUMMYFUNCTION("VLOOKUP(A472, IMPORTRANGE(""https://docs.google.com/spreadsheets/d/1Fa25-N6f79vxX2vKdAVxmi7Dwy5hf34dnRWdXsvIvqw/edit#gid=763219425!"",""A2:K500""),7,0)"),"#N/A")</f>
        <v>#N/A</v>
      </c>
      <c r="I472" s="27" t="str">
        <f ca="1">IFERROR(__xludf.DUMMYFUNCTION("VLOOKUP(A472, IMPORTRANGE(""https://docs.google.com/spreadsheets/d/1Fa25-N6f79vxX2vKdAVxmi7Dwy5hf34dnRWdXsvIvqw/edit#gid=763219425!"",""A2:K500""),8,0)"),"#N/A")</f>
        <v>#N/A</v>
      </c>
      <c r="J472" s="27" t="str">
        <f ca="1">IFERROR(__xludf.DUMMYFUNCTION("VLOOKUP(A472, IMPORTRANGE(""https://docs.google.com/spreadsheets/d/1Fa25-N6f79vxX2vKdAVxmi7Dwy5hf34dnRWdXsvIvqw/edit#gid=763219425!"",""A2:K500""),9,0)"),"#N/A")</f>
        <v>#N/A</v>
      </c>
      <c r="K472" s="27" t="str">
        <f ca="1">IFERROR(__xludf.DUMMYFUNCTION("VLOOKUP(A472, IMPORTRANGE(""https://docs.google.com/spreadsheets/d/1Fa25-N6f79vxX2vKdAVxmi7Dwy5hf34dnRWdXsvIvqw/edit#gid=763219425!"",""A2:K500""),10,0)"),"#N/A")</f>
        <v>#N/A</v>
      </c>
      <c r="L472" s="28" t="e">
        <f t="shared" ca="1" si="4"/>
        <v>#VALUE!</v>
      </c>
      <c r="M472" s="30" t="e">
        <f t="shared" ca="1" si="5"/>
        <v>#VALUE!</v>
      </c>
      <c r="N472" s="5"/>
    </row>
    <row r="473" spans="1:14" ht="14.25" x14ac:dyDescent="0.2">
      <c r="A473" s="25">
        <f t="shared" si="3"/>
        <v>472</v>
      </c>
      <c r="B473" s="26" t="str">
        <f ca="1">IFERROR(__xludf.DUMMYFUNCTION("VLOOKUP(A473, IMPORTRANGE(""https://docs.google.com/spreadsheets/d/1Fa25-N6f79vxX2vKdAVxmi7Dwy5hf34dnRWdXsvIvqw/edit#gid=763219425!"",""A2:K500""),3,0)"),"#N/A")</f>
        <v>#N/A</v>
      </c>
      <c r="C473" s="12" t="str">
        <f ca="1">IFERROR(__xludf.DUMMYFUNCTION("index(SPLIT(B473, "" ""), 0, 3)"),"#N/A")</f>
        <v>#N/A</v>
      </c>
      <c r="D473" s="13" t="e">
        <f ca="1">VLOOKUP(C473,Names!$C$2:$D$54,2,FALSE)</f>
        <v>#N/A</v>
      </c>
      <c r="E473" s="5" t="str">
        <f ca="1">IFERROR(__xludf.DUMMYFUNCTION("VLOOKUP(A473, IMPORTRANGE(""https://docs.google.com/spreadsheets/d/1Fa25-N6f79vxX2vKdAVxmi7Dwy5hf34dnRWdXsvIvqw/edit#gid=763219425!"",""A2:K500""),4,0)"),"#N/A")</f>
        <v>#N/A</v>
      </c>
      <c r="F473" s="5" t="str">
        <f ca="1">IFERROR(__xludf.DUMMYFUNCTION("VLOOKUP(A473, IMPORTRANGE(""https://docs.google.com/spreadsheets/d/1Fa25-N6f79vxX2vKdAVxmi7Dwy5hf34dnRWdXsvIvqw/edit#gid=763219425!"",""A2:K500""),5,0)"),"#N/A")</f>
        <v>#N/A</v>
      </c>
      <c r="G473" s="5" t="str">
        <f ca="1">IFERROR(__xludf.DUMMYFUNCTION("VLOOKUP(A473, IMPORTRANGE(""https://docs.google.com/spreadsheets/d/1Fa25-N6f79vxX2vKdAVxmi7Dwy5hf34dnRWdXsvIvqw/edit#gid=763219425!"",""A2:K500""),6,0)"),"#N/A")</f>
        <v>#N/A</v>
      </c>
      <c r="H473" s="27" t="str">
        <f ca="1">IFERROR(__xludf.DUMMYFUNCTION("VLOOKUP(A473, IMPORTRANGE(""https://docs.google.com/spreadsheets/d/1Fa25-N6f79vxX2vKdAVxmi7Dwy5hf34dnRWdXsvIvqw/edit#gid=763219425!"",""A2:K500""),7,0)"),"#N/A")</f>
        <v>#N/A</v>
      </c>
      <c r="I473" s="27" t="str">
        <f ca="1">IFERROR(__xludf.DUMMYFUNCTION("VLOOKUP(A473, IMPORTRANGE(""https://docs.google.com/spreadsheets/d/1Fa25-N6f79vxX2vKdAVxmi7Dwy5hf34dnRWdXsvIvqw/edit#gid=763219425!"",""A2:K500""),8,0)"),"#N/A")</f>
        <v>#N/A</v>
      </c>
      <c r="J473" s="27" t="str">
        <f ca="1">IFERROR(__xludf.DUMMYFUNCTION("VLOOKUP(A473, IMPORTRANGE(""https://docs.google.com/spreadsheets/d/1Fa25-N6f79vxX2vKdAVxmi7Dwy5hf34dnRWdXsvIvqw/edit#gid=763219425!"",""A2:K500""),9,0)"),"#N/A")</f>
        <v>#N/A</v>
      </c>
      <c r="K473" s="27" t="str">
        <f ca="1">IFERROR(__xludf.DUMMYFUNCTION("VLOOKUP(A473, IMPORTRANGE(""https://docs.google.com/spreadsheets/d/1Fa25-N6f79vxX2vKdAVxmi7Dwy5hf34dnRWdXsvIvqw/edit#gid=763219425!"",""A2:K500""),10,0)"),"#N/A")</f>
        <v>#N/A</v>
      </c>
      <c r="L473" s="28" t="e">
        <f t="shared" ca="1" si="4"/>
        <v>#VALUE!</v>
      </c>
      <c r="M473" s="30" t="e">
        <f t="shared" ca="1" si="5"/>
        <v>#VALUE!</v>
      </c>
      <c r="N473" s="5"/>
    </row>
    <row r="474" spans="1:14" ht="14.25" x14ac:dyDescent="0.2">
      <c r="A474" s="25">
        <f t="shared" si="3"/>
        <v>473</v>
      </c>
      <c r="B474" s="26" t="str">
        <f ca="1">IFERROR(__xludf.DUMMYFUNCTION("VLOOKUP(A474, IMPORTRANGE(""https://docs.google.com/spreadsheets/d/1Fa25-N6f79vxX2vKdAVxmi7Dwy5hf34dnRWdXsvIvqw/edit#gid=763219425!"",""A2:K500""),3,0)"),"#N/A")</f>
        <v>#N/A</v>
      </c>
      <c r="C474" s="12" t="str">
        <f ca="1">IFERROR(__xludf.DUMMYFUNCTION("index(SPLIT(B474, "" ""), 0, 3)"),"#N/A")</f>
        <v>#N/A</v>
      </c>
      <c r="D474" s="13" t="e">
        <f ca="1">VLOOKUP(C474,Names!$C$2:$D$54,2,FALSE)</f>
        <v>#N/A</v>
      </c>
      <c r="E474" s="5" t="str">
        <f ca="1">IFERROR(__xludf.DUMMYFUNCTION("VLOOKUP(A474, IMPORTRANGE(""https://docs.google.com/spreadsheets/d/1Fa25-N6f79vxX2vKdAVxmi7Dwy5hf34dnRWdXsvIvqw/edit#gid=763219425!"",""A2:K500""),4,0)"),"#N/A")</f>
        <v>#N/A</v>
      </c>
      <c r="F474" s="5" t="str">
        <f ca="1">IFERROR(__xludf.DUMMYFUNCTION("VLOOKUP(A474, IMPORTRANGE(""https://docs.google.com/spreadsheets/d/1Fa25-N6f79vxX2vKdAVxmi7Dwy5hf34dnRWdXsvIvqw/edit#gid=763219425!"",""A2:K500""),5,0)"),"#N/A")</f>
        <v>#N/A</v>
      </c>
      <c r="G474" s="5" t="str">
        <f ca="1">IFERROR(__xludf.DUMMYFUNCTION("VLOOKUP(A474, IMPORTRANGE(""https://docs.google.com/spreadsheets/d/1Fa25-N6f79vxX2vKdAVxmi7Dwy5hf34dnRWdXsvIvqw/edit#gid=763219425!"",""A2:K500""),6,0)"),"#N/A")</f>
        <v>#N/A</v>
      </c>
      <c r="H474" s="27" t="str">
        <f ca="1">IFERROR(__xludf.DUMMYFUNCTION("VLOOKUP(A474, IMPORTRANGE(""https://docs.google.com/spreadsheets/d/1Fa25-N6f79vxX2vKdAVxmi7Dwy5hf34dnRWdXsvIvqw/edit#gid=763219425!"",""A2:K500""),7,0)"),"#N/A")</f>
        <v>#N/A</v>
      </c>
      <c r="I474" s="27" t="str">
        <f ca="1">IFERROR(__xludf.DUMMYFUNCTION("VLOOKUP(A474, IMPORTRANGE(""https://docs.google.com/spreadsheets/d/1Fa25-N6f79vxX2vKdAVxmi7Dwy5hf34dnRWdXsvIvqw/edit#gid=763219425!"",""A2:K500""),8,0)"),"#N/A")</f>
        <v>#N/A</v>
      </c>
      <c r="J474" s="27" t="str">
        <f ca="1">IFERROR(__xludf.DUMMYFUNCTION("VLOOKUP(A474, IMPORTRANGE(""https://docs.google.com/spreadsheets/d/1Fa25-N6f79vxX2vKdAVxmi7Dwy5hf34dnRWdXsvIvqw/edit#gid=763219425!"",""A2:K500""),9,0)"),"#N/A")</f>
        <v>#N/A</v>
      </c>
      <c r="K474" s="27" t="str">
        <f ca="1">IFERROR(__xludf.DUMMYFUNCTION("VLOOKUP(A474, IMPORTRANGE(""https://docs.google.com/spreadsheets/d/1Fa25-N6f79vxX2vKdAVxmi7Dwy5hf34dnRWdXsvIvqw/edit#gid=763219425!"",""A2:K500""),10,0)"),"#N/A")</f>
        <v>#N/A</v>
      </c>
      <c r="L474" s="28" t="e">
        <f t="shared" ca="1" si="4"/>
        <v>#VALUE!</v>
      </c>
      <c r="M474" s="30" t="e">
        <f t="shared" ca="1" si="5"/>
        <v>#VALUE!</v>
      </c>
      <c r="N474" s="5"/>
    </row>
    <row r="475" spans="1:14" ht="14.25" x14ac:dyDescent="0.2">
      <c r="A475" s="25">
        <f t="shared" si="3"/>
        <v>474</v>
      </c>
      <c r="B475" s="26" t="str">
        <f ca="1">IFERROR(__xludf.DUMMYFUNCTION("VLOOKUP(A475, IMPORTRANGE(""https://docs.google.com/spreadsheets/d/1Fa25-N6f79vxX2vKdAVxmi7Dwy5hf34dnRWdXsvIvqw/edit#gid=763219425!"",""A2:K500""),3,0)"),"#N/A")</f>
        <v>#N/A</v>
      </c>
      <c r="C475" s="12" t="str">
        <f ca="1">IFERROR(__xludf.DUMMYFUNCTION("index(SPLIT(B475, "" ""), 0, 3)"),"#N/A")</f>
        <v>#N/A</v>
      </c>
      <c r="D475" s="13" t="e">
        <f ca="1">VLOOKUP(C475,Names!$C$2:$D$54,2,FALSE)</f>
        <v>#N/A</v>
      </c>
      <c r="E475" s="5" t="str">
        <f ca="1">IFERROR(__xludf.DUMMYFUNCTION("VLOOKUP(A475, IMPORTRANGE(""https://docs.google.com/spreadsheets/d/1Fa25-N6f79vxX2vKdAVxmi7Dwy5hf34dnRWdXsvIvqw/edit#gid=763219425!"",""A2:K500""),4,0)"),"#N/A")</f>
        <v>#N/A</v>
      </c>
      <c r="F475" s="5" t="str">
        <f ca="1">IFERROR(__xludf.DUMMYFUNCTION("VLOOKUP(A475, IMPORTRANGE(""https://docs.google.com/spreadsheets/d/1Fa25-N6f79vxX2vKdAVxmi7Dwy5hf34dnRWdXsvIvqw/edit#gid=763219425!"",""A2:K500""),5,0)"),"#N/A")</f>
        <v>#N/A</v>
      </c>
      <c r="G475" s="5" t="str">
        <f ca="1">IFERROR(__xludf.DUMMYFUNCTION("VLOOKUP(A475, IMPORTRANGE(""https://docs.google.com/spreadsheets/d/1Fa25-N6f79vxX2vKdAVxmi7Dwy5hf34dnRWdXsvIvqw/edit#gid=763219425!"",""A2:K500""),6,0)"),"#N/A")</f>
        <v>#N/A</v>
      </c>
      <c r="H475" s="27" t="str">
        <f ca="1">IFERROR(__xludf.DUMMYFUNCTION("VLOOKUP(A475, IMPORTRANGE(""https://docs.google.com/spreadsheets/d/1Fa25-N6f79vxX2vKdAVxmi7Dwy5hf34dnRWdXsvIvqw/edit#gid=763219425!"",""A2:K500""),7,0)"),"#N/A")</f>
        <v>#N/A</v>
      </c>
      <c r="I475" s="27" t="str">
        <f ca="1">IFERROR(__xludf.DUMMYFUNCTION("VLOOKUP(A475, IMPORTRANGE(""https://docs.google.com/spreadsheets/d/1Fa25-N6f79vxX2vKdAVxmi7Dwy5hf34dnRWdXsvIvqw/edit#gid=763219425!"",""A2:K500""),8,0)"),"#N/A")</f>
        <v>#N/A</v>
      </c>
      <c r="J475" s="27" t="str">
        <f ca="1">IFERROR(__xludf.DUMMYFUNCTION("VLOOKUP(A475, IMPORTRANGE(""https://docs.google.com/spreadsheets/d/1Fa25-N6f79vxX2vKdAVxmi7Dwy5hf34dnRWdXsvIvqw/edit#gid=763219425!"",""A2:K500""),9,0)"),"#N/A")</f>
        <v>#N/A</v>
      </c>
      <c r="K475" s="27" t="str">
        <f ca="1">IFERROR(__xludf.DUMMYFUNCTION("VLOOKUP(A475, IMPORTRANGE(""https://docs.google.com/spreadsheets/d/1Fa25-N6f79vxX2vKdAVxmi7Dwy5hf34dnRWdXsvIvqw/edit#gid=763219425!"",""A2:K500""),10,0)"),"#N/A")</f>
        <v>#N/A</v>
      </c>
      <c r="L475" s="28" t="e">
        <f t="shared" ca="1" si="4"/>
        <v>#VALUE!</v>
      </c>
      <c r="M475" s="30" t="e">
        <f t="shared" ca="1" si="5"/>
        <v>#VALUE!</v>
      </c>
      <c r="N475" s="5"/>
    </row>
    <row r="476" spans="1:14" ht="14.25" x14ac:dyDescent="0.2">
      <c r="A476" s="25">
        <f t="shared" si="3"/>
        <v>475</v>
      </c>
      <c r="B476" s="26" t="str">
        <f ca="1">IFERROR(__xludf.DUMMYFUNCTION("VLOOKUP(A476, IMPORTRANGE(""https://docs.google.com/spreadsheets/d/1Fa25-N6f79vxX2vKdAVxmi7Dwy5hf34dnRWdXsvIvqw/edit#gid=763219425!"",""A2:K500""),3,0)"),"#N/A")</f>
        <v>#N/A</v>
      </c>
      <c r="C476" s="12" t="str">
        <f ca="1">IFERROR(__xludf.DUMMYFUNCTION("index(SPLIT(B476, "" ""), 0, 3)"),"#N/A")</f>
        <v>#N/A</v>
      </c>
      <c r="D476" s="13" t="e">
        <f ca="1">VLOOKUP(C476,Names!$C$2:$D$54,2,FALSE)</f>
        <v>#N/A</v>
      </c>
      <c r="E476" s="5" t="str">
        <f ca="1">IFERROR(__xludf.DUMMYFUNCTION("VLOOKUP(A476, IMPORTRANGE(""https://docs.google.com/spreadsheets/d/1Fa25-N6f79vxX2vKdAVxmi7Dwy5hf34dnRWdXsvIvqw/edit#gid=763219425!"",""A2:K500""),4,0)"),"#N/A")</f>
        <v>#N/A</v>
      </c>
      <c r="F476" s="5" t="str">
        <f ca="1">IFERROR(__xludf.DUMMYFUNCTION("VLOOKUP(A476, IMPORTRANGE(""https://docs.google.com/spreadsheets/d/1Fa25-N6f79vxX2vKdAVxmi7Dwy5hf34dnRWdXsvIvqw/edit#gid=763219425!"",""A2:K500""),5,0)"),"#N/A")</f>
        <v>#N/A</v>
      </c>
      <c r="G476" s="5" t="str">
        <f ca="1">IFERROR(__xludf.DUMMYFUNCTION("VLOOKUP(A476, IMPORTRANGE(""https://docs.google.com/spreadsheets/d/1Fa25-N6f79vxX2vKdAVxmi7Dwy5hf34dnRWdXsvIvqw/edit#gid=763219425!"",""A2:K500""),6,0)"),"#N/A")</f>
        <v>#N/A</v>
      </c>
      <c r="H476" s="27" t="str">
        <f ca="1">IFERROR(__xludf.DUMMYFUNCTION("VLOOKUP(A476, IMPORTRANGE(""https://docs.google.com/spreadsheets/d/1Fa25-N6f79vxX2vKdAVxmi7Dwy5hf34dnRWdXsvIvqw/edit#gid=763219425!"",""A2:K500""),7,0)"),"#N/A")</f>
        <v>#N/A</v>
      </c>
      <c r="I476" s="27" t="str">
        <f ca="1">IFERROR(__xludf.DUMMYFUNCTION("VLOOKUP(A476, IMPORTRANGE(""https://docs.google.com/spreadsheets/d/1Fa25-N6f79vxX2vKdAVxmi7Dwy5hf34dnRWdXsvIvqw/edit#gid=763219425!"",""A2:K500""),8,0)"),"#N/A")</f>
        <v>#N/A</v>
      </c>
      <c r="J476" s="27" t="str">
        <f ca="1">IFERROR(__xludf.DUMMYFUNCTION("VLOOKUP(A476, IMPORTRANGE(""https://docs.google.com/spreadsheets/d/1Fa25-N6f79vxX2vKdAVxmi7Dwy5hf34dnRWdXsvIvqw/edit#gid=763219425!"",""A2:K500""),9,0)"),"#N/A")</f>
        <v>#N/A</v>
      </c>
      <c r="K476" s="27" t="str">
        <f ca="1">IFERROR(__xludf.DUMMYFUNCTION("VLOOKUP(A476, IMPORTRANGE(""https://docs.google.com/spreadsheets/d/1Fa25-N6f79vxX2vKdAVxmi7Dwy5hf34dnRWdXsvIvqw/edit#gid=763219425!"",""A2:K500""),10,0)"),"#N/A")</f>
        <v>#N/A</v>
      </c>
      <c r="L476" s="28" t="e">
        <f t="shared" ca="1" si="4"/>
        <v>#VALUE!</v>
      </c>
      <c r="M476" s="30" t="e">
        <f t="shared" ca="1" si="5"/>
        <v>#VALUE!</v>
      </c>
      <c r="N476" s="5"/>
    </row>
    <row r="477" spans="1:14" ht="14.25" x14ac:dyDescent="0.2">
      <c r="A477" s="25">
        <f t="shared" si="3"/>
        <v>476</v>
      </c>
      <c r="B477" s="26" t="str">
        <f ca="1">IFERROR(__xludf.DUMMYFUNCTION("VLOOKUP(A477, IMPORTRANGE(""https://docs.google.com/spreadsheets/d/1Fa25-N6f79vxX2vKdAVxmi7Dwy5hf34dnRWdXsvIvqw/edit#gid=763219425!"",""A2:K500""),3,0)"),"#N/A")</f>
        <v>#N/A</v>
      </c>
      <c r="C477" s="12" t="str">
        <f ca="1">IFERROR(__xludf.DUMMYFUNCTION("index(SPLIT(B477, "" ""), 0, 3)"),"#N/A")</f>
        <v>#N/A</v>
      </c>
      <c r="D477" s="13" t="e">
        <f ca="1">VLOOKUP(C477,Names!$C$2:$D$54,2,FALSE)</f>
        <v>#N/A</v>
      </c>
      <c r="E477" s="5" t="str">
        <f ca="1">IFERROR(__xludf.DUMMYFUNCTION("VLOOKUP(A477, IMPORTRANGE(""https://docs.google.com/spreadsheets/d/1Fa25-N6f79vxX2vKdAVxmi7Dwy5hf34dnRWdXsvIvqw/edit#gid=763219425!"",""A2:K500""),4,0)"),"#N/A")</f>
        <v>#N/A</v>
      </c>
      <c r="F477" s="5" t="str">
        <f ca="1">IFERROR(__xludf.DUMMYFUNCTION("VLOOKUP(A477, IMPORTRANGE(""https://docs.google.com/spreadsheets/d/1Fa25-N6f79vxX2vKdAVxmi7Dwy5hf34dnRWdXsvIvqw/edit#gid=763219425!"",""A2:K500""),5,0)"),"#N/A")</f>
        <v>#N/A</v>
      </c>
      <c r="G477" s="5" t="str">
        <f ca="1">IFERROR(__xludf.DUMMYFUNCTION("VLOOKUP(A477, IMPORTRANGE(""https://docs.google.com/spreadsheets/d/1Fa25-N6f79vxX2vKdAVxmi7Dwy5hf34dnRWdXsvIvqw/edit#gid=763219425!"",""A2:K500""),6,0)"),"#N/A")</f>
        <v>#N/A</v>
      </c>
      <c r="H477" s="27" t="str">
        <f ca="1">IFERROR(__xludf.DUMMYFUNCTION("VLOOKUP(A477, IMPORTRANGE(""https://docs.google.com/spreadsheets/d/1Fa25-N6f79vxX2vKdAVxmi7Dwy5hf34dnRWdXsvIvqw/edit#gid=763219425!"",""A2:K500""),7,0)"),"#N/A")</f>
        <v>#N/A</v>
      </c>
      <c r="I477" s="27" t="str">
        <f ca="1">IFERROR(__xludf.DUMMYFUNCTION("VLOOKUP(A477, IMPORTRANGE(""https://docs.google.com/spreadsheets/d/1Fa25-N6f79vxX2vKdAVxmi7Dwy5hf34dnRWdXsvIvqw/edit#gid=763219425!"",""A2:K500""),8,0)"),"#N/A")</f>
        <v>#N/A</v>
      </c>
      <c r="J477" s="27" t="str">
        <f ca="1">IFERROR(__xludf.DUMMYFUNCTION("VLOOKUP(A477, IMPORTRANGE(""https://docs.google.com/spreadsheets/d/1Fa25-N6f79vxX2vKdAVxmi7Dwy5hf34dnRWdXsvIvqw/edit#gid=763219425!"",""A2:K500""),9,0)"),"#N/A")</f>
        <v>#N/A</v>
      </c>
      <c r="K477" s="27" t="str">
        <f ca="1">IFERROR(__xludf.DUMMYFUNCTION("VLOOKUP(A477, IMPORTRANGE(""https://docs.google.com/spreadsheets/d/1Fa25-N6f79vxX2vKdAVxmi7Dwy5hf34dnRWdXsvIvqw/edit#gid=763219425!"",""A2:K500""),10,0)"),"#N/A")</f>
        <v>#N/A</v>
      </c>
      <c r="L477" s="28" t="e">
        <f t="shared" ca="1" si="4"/>
        <v>#VALUE!</v>
      </c>
      <c r="M477" s="30" t="e">
        <f t="shared" ca="1" si="5"/>
        <v>#VALUE!</v>
      </c>
      <c r="N477" s="5"/>
    </row>
    <row r="478" spans="1:14" ht="14.25" x14ac:dyDescent="0.2">
      <c r="A478" s="25">
        <f t="shared" si="3"/>
        <v>477</v>
      </c>
      <c r="B478" s="26" t="str">
        <f ca="1">IFERROR(__xludf.DUMMYFUNCTION("VLOOKUP(A478, IMPORTRANGE(""https://docs.google.com/spreadsheets/d/1Fa25-N6f79vxX2vKdAVxmi7Dwy5hf34dnRWdXsvIvqw/edit#gid=763219425!"",""A2:K500""),3,0)"),"#N/A")</f>
        <v>#N/A</v>
      </c>
      <c r="C478" s="12" t="str">
        <f ca="1">IFERROR(__xludf.DUMMYFUNCTION("index(SPLIT(B478, "" ""), 0, 3)"),"#N/A")</f>
        <v>#N/A</v>
      </c>
      <c r="D478" s="13" t="e">
        <f ca="1">VLOOKUP(C478,Names!$C$2:$D$54,2,FALSE)</f>
        <v>#N/A</v>
      </c>
      <c r="E478" s="5" t="str">
        <f ca="1">IFERROR(__xludf.DUMMYFUNCTION("VLOOKUP(A478, IMPORTRANGE(""https://docs.google.com/spreadsheets/d/1Fa25-N6f79vxX2vKdAVxmi7Dwy5hf34dnRWdXsvIvqw/edit#gid=763219425!"",""A2:K500""),4,0)"),"#N/A")</f>
        <v>#N/A</v>
      </c>
      <c r="F478" s="5" t="str">
        <f ca="1">IFERROR(__xludf.DUMMYFUNCTION("VLOOKUP(A478, IMPORTRANGE(""https://docs.google.com/spreadsheets/d/1Fa25-N6f79vxX2vKdAVxmi7Dwy5hf34dnRWdXsvIvqw/edit#gid=763219425!"",""A2:K500""),5,0)"),"#N/A")</f>
        <v>#N/A</v>
      </c>
      <c r="G478" s="5" t="str">
        <f ca="1">IFERROR(__xludf.DUMMYFUNCTION("VLOOKUP(A478, IMPORTRANGE(""https://docs.google.com/spreadsheets/d/1Fa25-N6f79vxX2vKdAVxmi7Dwy5hf34dnRWdXsvIvqw/edit#gid=763219425!"",""A2:K500""),6,0)"),"#N/A")</f>
        <v>#N/A</v>
      </c>
      <c r="H478" s="27" t="str">
        <f ca="1">IFERROR(__xludf.DUMMYFUNCTION("VLOOKUP(A478, IMPORTRANGE(""https://docs.google.com/spreadsheets/d/1Fa25-N6f79vxX2vKdAVxmi7Dwy5hf34dnRWdXsvIvqw/edit#gid=763219425!"",""A2:K500""),7,0)"),"#N/A")</f>
        <v>#N/A</v>
      </c>
      <c r="I478" s="27" t="str">
        <f ca="1">IFERROR(__xludf.DUMMYFUNCTION("VLOOKUP(A478, IMPORTRANGE(""https://docs.google.com/spreadsheets/d/1Fa25-N6f79vxX2vKdAVxmi7Dwy5hf34dnRWdXsvIvqw/edit#gid=763219425!"",""A2:K500""),8,0)"),"#N/A")</f>
        <v>#N/A</v>
      </c>
      <c r="J478" s="27" t="str">
        <f ca="1">IFERROR(__xludf.DUMMYFUNCTION("VLOOKUP(A478, IMPORTRANGE(""https://docs.google.com/spreadsheets/d/1Fa25-N6f79vxX2vKdAVxmi7Dwy5hf34dnRWdXsvIvqw/edit#gid=763219425!"",""A2:K500""),9,0)"),"#N/A")</f>
        <v>#N/A</v>
      </c>
      <c r="K478" s="27" t="str">
        <f ca="1">IFERROR(__xludf.DUMMYFUNCTION("VLOOKUP(A478, IMPORTRANGE(""https://docs.google.com/spreadsheets/d/1Fa25-N6f79vxX2vKdAVxmi7Dwy5hf34dnRWdXsvIvqw/edit#gid=763219425!"",""A2:K500""),10,0)"),"#N/A")</f>
        <v>#N/A</v>
      </c>
      <c r="L478" s="28" t="e">
        <f t="shared" ca="1" si="4"/>
        <v>#VALUE!</v>
      </c>
      <c r="M478" s="30" t="e">
        <f t="shared" ca="1" si="5"/>
        <v>#VALUE!</v>
      </c>
      <c r="N478" s="5"/>
    </row>
    <row r="479" spans="1:14" ht="14.25" x14ac:dyDescent="0.2">
      <c r="A479" s="25">
        <f t="shared" si="3"/>
        <v>478</v>
      </c>
      <c r="B479" s="26" t="str">
        <f ca="1">IFERROR(__xludf.DUMMYFUNCTION("VLOOKUP(A479, IMPORTRANGE(""https://docs.google.com/spreadsheets/d/1Fa25-N6f79vxX2vKdAVxmi7Dwy5hf34dnRWdXsvIvqw/edit#gid=763219425!"",""A2:K500""),3,0)"),"#N/A")</f>
        <v>#N/A</v>
      </c>
      <c r="C479" s="12" t="str">
        <f ca="1">IFERROR(__xludf.DUMMYFUNCTION("index(SPLIT(B479, "" ""), 0, 3)"),"#N/A")</f>
        <v>#N/A</v>
      </c>
      <c r="D479" s="13" t="e">
        <f ca="1">VLOOKUP(C479,Names!$C$2:$D$54,2,FALSE)</f>
        <v>#N/A</v>
      </c>
      <c r="E479" s="5" t="str">
        <f ca="1">IFERROR(__xludf.DUMMYFUNCTION("VLOOKUP(A479, IMPORTRANGE(""https://docs.google.com/spreadsheets/d/1Fa25-N6f79vxX2vKdAVxmi7Dwy5hf34dnRWdXsvIvqw/edit#gid=763219425!"",""A2:K500""),4,0)"),"#N/A")</f>
        <v>#N/A</v>
      </c>
      <c r="F479" s="5" t="str">
        <f ca="1">IFERROR(__xludf.DUMMYFUNCTION("VLOOKUP(A479, IMPORTRANGE(""https://docs.google.com/spreadsheets/d/1Fa25-N6f79vxX2vKdAVxmi7Dwy5hf34dnRWdXsvIvqw/edit#gid=763219425!"",""A2:K500""),5,0)"),"#N/A")</f>
        <v>#N/A</v>
      </c>
      <c r="G479" s="5" t="str">
        <f ca="1">IFERROR(__xludf.DUMMYFUNCTION("VLOOKUP(A479, IMPORTRANGE(""https://docs.google.com/spreadsheets/d/1Fa25-N6f79vxX2vKdAVxmi7Dwy5hf34dnRWdXsvIvqw/edit#gid=763219425!"",""A2:K500""),6,0)"),"#N/A")</f>
        <v>#N/A</v>
      </c>
      <c r="H479" s="27" t="str">
        <f ca="1">IFERROR(__xludf.DUMMYFUNCTION("VLOOKUP(A479, IMPORTRANGE(""https://docs.google.com/spreadsheets/d/1Fa25-N6f79vxX2vKdAVxmi7Dwy5hf34dnRWdXsvIvqw/edit#gid=763219425!"",""A2:K500""),7,0)"),"#N/A")</f>
        <v>#N/A</v>
      </c>
      <c r="I479" s="27" t="str">
        <f ca="1">IFERROR(__xludf.DUMMYFUNCTION("VLOOKUP(A479, IMPORTRANGE(""https://docs.google.com/spreadsheets/d/1Fa25-N6f79vxX2vKdAVxmi7Dwy5hf34dnRWdXsvIvqw/edit#gid=763219425!"",""A2:K500""),8,0)"),"#N/A")</f>
        <v>#N/A</v>
      </c>
      <c r="J479" s="27" t="str">
        <f ca="1">IFERROR(__xludf.DUMMYFUNCTION("VLOOKUP(A479, IMPORTRANGE(""https://docs.google.com/spreadsheets/d/1Fa25-N6f79vxX2vKdAVxmi7Dwy5hf34dnRWdXsvIvqw/edit#gid=763219425!"",""A2:K500""),9,0)"),"#N/A")</f>
        <v>#N/A</v>
      </c>
      <c r="K479" s="27" t="str">
        <f ca="1">IFERROR(__xludf.DUMMYFUNCTION("VLOOKUP(A479, IMPORTRANGE(""https://docs.google.com/spreadsheets/d/1Fa25-N6f79vxX2vKdAVxmi7Dwy5hf34dnRWdXsvIvqw/edit#gid=763219425!"",""A2:K500""),10,0)"),"#N/A")</f>
        <v>#N/A</v>
      </c>
      <c r="L479" s="28" t="e">
        <f t="shared" ca="1" si="4"/>
        <v>#VALUE!</v>
      </c>
      <c r="M479" s="30" t="e">
        <f t="shared" ca="1" si="5"/>
        <v>#VALUE!</v>
      </c>
      <c r="N479" s="5"/>
    </row>
    <row r="480" spans="1:14" ht="14.25" x14ac:dyDescent="0.2">
      <c r="A480" s="25">
        <f t="shared" si="3"/>
        <v>479</v>
      </c>
      <c r="B480" s="26" t="str">
        <f ca="1">IFERROR(__xludf.DUMMYFUNCTION("VLOOKUP(A480, IMPORTRANGE(""https://docs.google.com/spreadsheets/d/1Fa25-N6f79vxX2vKdAVxmi7Dwy5hf34dnRWdXsvIvqw/edit#gid=763219425!"",""A2:K500""),3,0)"),"#N/A")</f>
        <v>#N/A</v>
      </c>
      <c r="C480" s="12" t="str">
        <f ca="1">IFERROR(__xludf.DUMMYFUNCTION("index(SPLIT(B480, "" ""), 0, 3)"),"#N/A")</f>
        <v>#N/A</v>
      </c>
      <c r="D480" s="13" t="e">
        <f ca="1">VLOOKUP(C480,Names!$C$2:$D$54,2,FALSE)</f>
        <v>#N/A</v>
      </c>
      <c r="E480" s="5" t="str">
        <f ca="1">IFERROR(__xludf.DUMMYFUNCTION("VLOOKUP(A480, IMPORTRANGE(""https://docs.google.com/spreadsheets/d/1Fa25-N6f79vxX2vKdAVxmi7Dwy5hf34dnRWdXsvIvqw/edit#gid=763219425!"",""A2:K500""),4,0)"),"#N/A")</f>
        <v>#N/A</v>
      </c>
      <c r="F480" s="5" t="str">
        <f ca="1">IFERROR(__xludf.DUMMYFUNCTION("VLOOKUP(A480, IMPORTRANGE(""https://docs.google.com/spreadsheets/d/1Fa25-N6f79vxX2vKdAVxmi7Dwy5hf34dnRWdXsvIvqw/edit#gid=763219425!"",""A2:K500""),5,0)"),"#N/A")</f>
        <v>#N/A</v>
      </c>
      <c r="G480" s="5" t="str">
        <f ca="1">IFERROR(__xludf.DUMMYFUNCTION("VLOOKUP(A480, IMPORTRANGE(""https://docs.google.com/spreadsheets/d/1Fa25-N6f79vxX2vKdAVxmi7Dwy5hf34dnRWdXsvIvqw/edit#gid=763219425!"",""A2:K500""),6,0)"),"#N/A")</f>
        <v>#N/A</v>
      </c>
      <c r="H480" s="27" t="str">
        <f ca="1">IFERROR(__xludf.DUMMYFUNCTION("VLOOKUP(A480, IMPORTRANGE(""https://docs.google.com/spreadsheets/d/1Fa25-N6f79vxX2vKdAVxmi7Dwy5hf34dnRWdXsvIvqw/edit#gid=763219425!"",""A2:K500""),7,0)"),"#N/A")</f>
        <v>#N/A</v>
      </c>
      <c r="I480" s="27" t="str">
        <f ca="1">IFERROR(__xludf.DUMMYFUNCTION("VLOOKUP(A480, IMPORTRANGE(""https://docs.google.com/spreadsheets/d/1Fa25-N6f79vxX2vKdAVxmi7Dwy5hf34dnRWdXsvIvqw/edit#gid=763219425!"",""A2:K500""),8,0)"),"#N/A")</f>
        <v>#N/A</v>
      </c>
      <c r="J480" s="27" t="str">
        <f ca="1">IFERROR(__xludf.DUMMYFUNCTION("VLOOKUP(A480, IMPORTRANGE(""https://docs.google.com/spreadsheets/d/1Fa25-N6f79vxX2vKdAVxmi7Dwy5hf34dnRWdXsvIvqw/edit#gid=763219425!"",""A2:K500""),9,0)"),"#N/A")</f>
        <v>#N/A</v>
      </c>
      <c r="K480" s="27" t="str">
        <f ca="1">IFERROR(__xludf.DUMMYFUNCTION("VLOOKUP(A480, IMPORTRANGE(""https://docs.google.com/spreadsheets/d/1Fa25-N6f79vxX2vKdAVxmi7Dwy5hf34dnRWdXsvIvqw/edit#gid=763219425!"",""A2:K500""),10,0)"),"#N/A")</f>
        <v>#N/A</v>
      </c>
      <c r="L480" s="28" t="e">
        <f t="shared" ca="1" si="4"/>
        <v>#VALUE!</v>
      </c>
      <c r="M480" s="30" t="e">
        <f t="shared" ca="1" si="5"/>
        <v>#VALUE!</v>
      </c>
      <c r="N480" s="5"/>
    </row>
    <row r="481" spans="1:14" ht="14.25" x14ac:dyDescent="0.2">
      <c r="A481" s="25">
        <f t="shared" si="3"/>
        <v>480</v>
      </c>
      <c r="B481" s="26" t="str">
        <f ca="1">IFERROR(__xludf.DUMMYFUNCTION("VLOOKUP(A481, IMPORTRANGE(""https://docs.google.com/spreadsheets/d/1Fa25-N6f79vxX2vKdAVxmi7Dwy5hf34dnRWdXsvIvqw/edit#gid=763219425!"",""A2:K500""),3,0)"),"#N/A")</f>
        <v>#N/A</v>
      </c>
      <c r="C481" s="12" t="str">
        <f ca="1">IFERROR(__xludf.DUMMYFUNCTION("index(SPLIT(B481, "" ""), 0, 3)"),"#N/A")</f>
        <v>#N/A</v>
      </c>
      <c r="D481" s="13" t="e">
        <f ca="1">VLOOKUP(C481,Names!$C$2:$D$54,2,FALSE)</f>
        <v>#N/A</v>
      </c>
      <c r="E481" s="5" t="str">
        <f ca="1">IFERROR(__xludf.DUMMYFUNCTION("VLOOKUP(A481, IMPORTRANGE(""https://docs.google.com/spreadsheets/d/1Fa25-N6f79vxX2vKdAVxmi7Dwy5hf34dnRWdXsvIvqw/edit#gid=763219425!"",""A2:K500""),4,0)"),"#N/A")</f>
        <v>#N/A</v>
      </c>
      <c r="F481" s="5" t="str">
        <f ca="1">IFERROR(__xludf.DUMMYFUNCTION("VLOOKUP(A481, IMPORTRANGE(""https://docs.google.com/spreadsheets/d/1Fa25-N6f79vxX2vKdAVxmi7Dwy5hf34dnRWdXsvIvqw/edit#gid=763219425!"",""A2:K500""),5,0)"),"#N/A")</f>
        <v>#N/A</v>
      </c>
      <c r="G481" s="5" t="str">
        <f ca="1">IFERROR(__xludf.DUMMYFUNCTION("VLOOKUP(A481, IMPORTRANGE(""https://docs.google.com/spreadsheets/d/1Fa25-N6f79vxX2vKdAVxmi7Dwy5hf34dnRWdXsvIvqw/edit#gid=763219425!"",""A2:K500""),6,0)"),"#N/A")</f>
        <v>#N/A</v>
      </c>
      <c r="H481" s="27" t="str">
        <f ca="1">IFERROR(__xludf.DUMMYFUNCTION("VLOOKUP(A481, IMPORTRANGE(""https://docs.google.com/spreadsheets/d/1Fa25-N6f79vxX2vKdAVxmi7Dwy5hf34dnRWdXsvIvqw/edit#gid=763219425!"",""A2:K500""),7,0)"),"#N/A")</f>
        <v>#N/A</v>
      </c>
      <c r="I481" s="27" t="str">
        <f ca="1">IFERROR(__xludf.DUMMYFUNCTION("VLOOKUP(A481, IMPORTRANGE(""https://docs.google.com/spreadsheets/d/1Fa25-N6f79vxX2vKdAVxmi7Dwy5hf34dnRWdXsvIvqw/edit#gid=763219425!"",""A2:K500""),8,0)"),"#N/A")</f>
        <v>#N/A</v>
      </c>
      <c r="J481" s="27" t="str">
        <f ca="1">IFERROR(__xludf.DUMMYFUNCTION("VLOOKUP(A481, IMPORTRANGE(""https://docs.google.com/spreadsheets/d/1Fa25-N6f79vxX2vKdAVxmi7Dwy5hf34dnRWdXsvIvqw/edit#gid=763219425!"",""A2:K500""),9,0)"),"#N/A")</f>
        <v>#N/A</v>
      </c>
      <c r="K481" s="27" t="str">
        <f ca="1">IFERROR(__xludf.DUMMYFUNCTION("VLOOKUP(A481, IMPORTRANGE(""https://docs.google.com/spreadsheets/d/1Fa25-N6f79vxX2vKdAVxmi7Dwy5hf34dnRWdXsvIvqw/edit#gid=763219425!"",""A2:K500""),10,0)"),"#N/A")</f>
        <v>#N/A</v>
      </c>
      <c r="L481" s="28" t="e">
        <f t="shared" ca="1" si="4"/>
        <v>#VALUE!</v>
      </c>
      <c r="M481" s="30" t="e">
        <f t="shared" ca="1" si="5"/>
        <v>#VALUE!</v>
      </c>
      <c r="N481" s="5"/>
    </row>
    <row r="482" spans="1:14" ht="14.25" x14ac:dyDescent="0.2">
      <c r="A482" s="25">
        <f t="shared" si="3"/>
        <v>481</v>
      </c>
      <c r="B482" s="26" t="str">
        <f ca="1">IFERROR(__xludf.DUMMYFUNCTION("VLOOKUP(A482, IMPORTRANGE(""https://docs.google.com/spreadsheets/d/1Fa25-N6f79vxX2vKdAVxmi7Dwy5hf34dnRWdXsvIvqw/edit#gid=763219425!"",""A2:K500""),3,0)"),"#N/A")</f>
        <v>#N/A</v>
      </c>
      <c r="C482" s="12" t="str">
        <f ca="1">IFERROR(__xludf.DUMMYFUNCTION("index(SPLIT(B482, "" ""), 0, 3)"),"#N/A")</f>
        <v>#N/A</v>
      </c>
      <c r="D482" s="13" t="e">
        <f ca="1">VLOOKUP(C482,Names!$C$2:$D$54,2,FALSE)</f>
        <v>#N/A</v>
      </c>
      <c r="E482" s="5" t="str">
        <f ca="1">IFERROR(__xludf.DUMMYFUNCTION("VLOOKUP(A482, IMPORTRANGE(""https://docs.google.com/spreadsheets/d/1Fa25-N6f79vxX2vKdAVxmi7Dwy5hf34dnRWdXsvIvqw/edit#gid=763219425!"",""A2:K500""),4,0)"),"#N/A")</f>
        <v>#N/A</v>
      </c>
      <c r="F482" s="5" t="str">
        <f ca="1">IFERROR(__xludf.DUMMYFUNCTION("VLOOKUP(A482, IMPORTRANGE(""https://docs.google.com/spreadsheets/d/1Fa25-N6f79vxX2vKdAVxmi7Dwy5hf34dnRWdXsvIvqw/edit#gid=763219425!"",""A2:K500""),5,0)"),"#N/A")</f>
        <v>#N/A</v>
      </c>
      <c r="G482" s="5" t="str">
        <f ca="1">IFERROR(__xludf.DUMMYFUNCTION("VLOOKUP(A482, IMPORTRANGE(""https://docs.google.com/spreadsheets/d/1Fa25-N6f79vxX2vKdAVxmi7Dwy5hf34dnRWdXsvIvqw/edit#gid=763219425!"",""A2:K500""),6,0)"),"#N/A")</f>
        <v>#N/A</v>
      </c>
      <c r="H482" s="27" t="str">
        <f ca="1">IFERROR(__xludf.DUMMYFUNCTION("VLOOKUP(A482, IMPORTRANGE(""https://docs.google.com/spreadsheets/d/1Fa25-N6f79vxX2vKdAVxmi7Dwy5hf34dnRWdXsvIvqw/edit#gid=763219425!"",""A2:K500""),7,0)"),"#N/A")</f>
        <v>#N/A</v>
      </c>
      <c r="I482" s="27" t="str">
        <f ca="1">IFERROR(__xludf.DUMMYFUNCTION("VLOOKUP(A482, IMPORTRANGE(""https://docs.google.com/spreadsheets/d/1Fa25-N6f79vxX2vKdAVxmi7Dwy5hf34dnRWdXsvIvqw/edit#gid=763219425!"",""A2:K500""),8,0)"),"#N/A")</f>
        <v>#N/A</v>
      </c>
      <c r="J482" s="27" t="str">
        <f ca="1">IFERROR(__xludf.DUMMYFUNCTION("VLOOKUP(A482, IMPORTRANGE(""https://docs.google.com/spreadsheets/d/1Fa25-N6f79vxX2vKdAVxmi7Dwy5hf34dnRWdXsvIvqw/edit#gid=763219425!"",""A2:K500""),9,0)"),"#N/A")</f>
        <v>#N/A</v>
      </c>
      <c r="K482" s="27" t="str">
        <f ca="1">IFERROR(__xludf.DUMMYFUNCTION("VLOOKUP(A482, IMPORTRANGE(""https://docs.google.com/spreadsheets/d/1Fa25-N6f79vxX2vKdAVxmi7Dwy5hf34dnRWdXsvIvqw/edit#gid=763219425!"",""A2:K500""),10,0)"),"#N/A")</f>
        <v>#N/A</v>
      </c>
      <c r="L482" s="28" t="e">
        <f t="shared" ca="1" si="4"/>
        <v>#VALUE!</v>
      </c>
      <c r="M482" s="30" t="e">
        <f t="shared" ca="1" si="5"/>
        <v>#VALUE!</v>
      </c>
      <c r="N482" s="5"/>
    </row>
    <row r="483" spans="1:14" ht="14.25" x14ac:dyDescent="0.2">
      <c r="A483" s="25">
        <f t="shared" si="3"/>
        <v>482</v>
      </c>
      <c r="B483" s="26" t="str">
        <f ca="1">IFERROR(__xludf.DUMMYFUNCTION("VLOOKUP(A483, IMPORTRANGE(""https://docs.google.com/spreadsheets/d/1Fa25-N6f79vxX2vKdAVxmi7Dwy5hf34dnRWdXsvIvqw/edit#gid=763219425!"",""A2:K500""),3,0)"),"#N/A")</f>
        <v>#N/A</v>
      </c>
      <c r="C483" s="12" t="str">
        <f ca="1">IFERROR(__xludf.DUMMYFUNCTION("index(SPLIT(B483, "" ""), 0, 3)"),"#N/A")</f>
        <v>#N/A</v>
      </c>
      <c r="D483" s="13" t="e">
        <f ca="1">VLOOKUP(C483,Names!$C$2:$D$54,2,FALSE)</f>
        <v>#N/A</v>
      </c>
      <c r="E483" s="5" t="str">
        <f ca="1">IFERROR(__xludf.DUMMYFUNCTION("VLOOKUP(A483, IMPORTRANGE(""https://docs.google.com/spreadsheets/d/1Fa25-N6f79vxX2vKdAVxmi7Dwy5hf34dnRWdXsvIvqw/edit#gid=763219425!"",""A2:K500""),4,0)"),"#N/A")</f>
        <v>#N/A</v>
      </c>
      <c r="F483" s="5" t="str">
        <f ca="1">IFERROR(__xludf.DUMMYFUNCTION("VLOOKUP(A483, IMPORTRANGE(""https://docs.google.com/spreadsheets/d/1Fa25-N6f79vxX2vKdAVxmi7Dwy5hf34dnRWdXsvIvqw/edit#gid=763219425!"",""A2:K500""),5,0)"),"#N/A")</f>
        <v>#N/A</v>
      </c>
      <c r="G483" s="5" t="str">
        <f ca="1">IFERROR(__xludf.DUMMYFUNCTION("VLOOKUP(A483, IMPORTRANGE(""https://docs.google.com/spreadsheets/d/1Fa25-N6f79vxX2vKdAVxmi7Dwy5hf34dnRWdXsvIvqw/edit#gid=763219425!"",""A2:K500""),6,0)"),"#N/A")</f>
        <v>#N/A</v>
      </c>
      <c r="H483" s="27" t="str">
        <f ca="1">IFERROR(__xludf.DUMMYFUNCTION("VLOOKUP(A483, IMPORTRANGE(""https://docs.google.com/spreadsheets/d/1Fa25-N6f79vxX2vKdAVxmi7Dwy5hf34dnRWdXsvIvqw/edit#gid=763219425!"",""A2:K500""),7,0)"),"#N/A")</f>
        <v>#N/A</v>
      </c>
      <c r="I483" s="27" t="str">
        <f ca="1">IFERROR(__xludf.DUMMYFUNCTION("VLOOKUP(A483, IMPORTRANGE(""https://docs.google.com/spreadsheets/d/1Fa25-N6f79vxX2vKdAVxmi7Dwy5hf34dnRWdXsvIvqw/edit#gid=763219425!"",""A2:K500""),8,0)"),"#N/A")</f>
        <v>#N/A</v>
      </c>
      <c r="J483" s="27" t="str">
        <f ca="1">IFERROR(__xludf.DUMMYFUNCTION("VLOOKUP(A483, IMPORTRANGE(""https://docs.google.com/spreadsheets/d/1Fa25-N6f79vxX2vKdAVxmi7Dwy5hf34dnRWdXsvIvqw/edit#gid=763219425!"",""A2:K500""),9,0)"),"#N/A")</f>
        <v>#N/A</v>
      </c>
      <c r="K483" s="27" t="str">
        <f ca="1">IFERROR(__xludf.DUMMYFUNCTION("VLOOKUP(A483, IMPORTRANGE(""https://docs.google.com/spreadsheets/d/1Fa25-N6f79vxX2vKdAVxmi7Dwy5hf34dnRWdXsvIvqw/edit#gid=763219425!"",""A2:K500""),10,0)"),"#N/A")</f>
        <v>#N/A</v>
      </c>
      <c r="L483" s="28" t="e">
        <f t="shared" ca="1" si="4"/>
        <v>#VALUE!</v>
      </c>
      <c r="M483" s="30" t="e">
        <f t="shared" ca="1" si="5"/>
        <v>#VALUE!</v>
      </c>
      <c r="N483" s="5"/>
    </row>
    <row r="484" spans="1:14" ht="14.25" x14ac:dyDescent="0.2">
      <c r="A484" s="25">
        <f t="shared" si="3"/>
        <v>483</v>
      </c>
      <c r="B484" s="26" t="str">
        <f ca="1">IFERROR(__xludf.DUMMYFUNCTION("VLOOKUP(A484, IMPORTRANGE(""https://docs.google.com/spreadsheets/d/1Fa25-N6f79vxX2vKdAVxmi7Dwy5hf34dnRWdXsvIvqw/edit#gid=763219425!"",""A2:K500""),3,0)"),"#N/A")</f>
        <v>#N/A</v>
      </c>
      <c r="C484" s="12" t="str">
        <f ca="1">IFERROR(__xludf.DUMMYFUNCTION("index(SPLIT(B484, "" ""), 0, 3)"),"#N/A")</f>
        <v>#N/A</v>
      </c>
      <c r="D484" s="13" t="e">
        <f ca="1">VLOOKUP(C484,Names!$C$2:$D$54,2,FALSE)</f>
        <v>#N/A</v>
      </c>
      <c r="E484" s="5" t="str">
        <f ca="1">IFERROR(__xludf.DUMMYFUNCTION("VLOOKUP(A484, IMPORTRANGE(""https://docs.google.com/spreadsheets/d/1Fa25-N6f79vxX2vKdAVxmi7Dwy5hf34dnRWdXsvIvqw/edit#gid=763219425!"",""A2:K500""),4,0)"),"#N/A")</f>
        <v>#N/A</v>
      </c>
      <c r="F484" s="5" t="str">
        <f ca="1">IFERROR(__xludf.DUMMYFUNCTION("VLOOKUP(A484, IMPORTRANGE(""https://docs.google.com/spreadsheets/d/1Fa25-N6f79vxX2vKdAVxmi7Dwy5hf34dnRWdXsvIvqw/edit#gid=763219425!"",""A2:K500""),5,0)"),"#N/A")</f>
        <v>#N/A</v>
      </c>
      <c r="G484" s="5" t="str">
        <f ca="1">IFERROR(__xludf.DUMMYFUNCTION("VLOOKUP(A484, IMPORTRANGE(""https://docs.google.com/spreadsheets/d/1Fa25-N6f79vxX2vKdAVxmi7Dwy5hf34dnRWdXsvIvqw/edit#gid=763219425!"",""A2:K500""),6,0)"),"#N/A")</f>
        <v>#N/A</v>
      </c>
      <c r="H484" s="27" t="str">
        <f ca="1">IFERROR(__xludf.DUMMYFUNCTION("VLOOKUP(A484, IMPORTRANGE(""https://docs.google.com/spreadsheets/d/1Fa25-N6f79vxX2vKdAVxmi7Dwy5hf34dnRWdXsvIvqw/edit#gid=763219425!"",""A2:K500""),7,0)"),"#N/A")</f>
        <v>#N/A</v>
      </c>
      <c r="I484" s="27" t="str">
        <f ca="1">IFERROR(__xludf.DUMMYFUNCTION("VLOOKUP(A484, IMPORTRANGE(""https://docs.google.com/spreadsheets/d/1Fa25-N6f79vxX2vKdAVxmi7Dwy5hf34dnRWdXsvIvqw/edit#gid=763219425!"",""A2:K500""),8,0)"),"#N/A")</f>
        <v>#N/A</v>
      </c>
      <c r="J484" s="27" t="str">
        <f ca="1">IFERROR(__xludf.DUMMYFUNCTION("VLOOKUP(A484, IMPORTRANGE(""https://docs.google.com/spreadsheets/d/1Fa25-N6f79vxX2vKdAVxmi7Dwy5hf34dnRWdXsvIvqw/edit#gid=763219425!"",""A2:K500""),9,0)"),"#N/A")</f>
        <v>#N/A</v>
      </c>
      <c r="K484" s="27" t="str">
        <f ca="1">IFERROR(__xludf.DUMMYFUNCTION("VLOOKUP(A484, IMPORTRANGE(""https://docs.google.com/spreadsheets/d/1Fa25-N6f79vxX2vKdAVxmi7Dwy5hf34dnRWdXsvIvqw/edit#gid=763219425!"",""A2:K500""),10,0)"),"#N/A")</f>
        <v>#N/A</v>
      </c>
      <c r="L484" s="28" t="e">
        <f t="shared" ca="1" si="4"/>
        <v>#VALUE!</v>
      </c>
      <c r="M484" s="30" t="e">
        <f t="shared" ca="1" si="5"/>
        <v>#VALUE!</v>
      </c>
      <c r="N484" s="5"/>
    </row>
    <row r="485" spans="1:14" ht="14.25" x14ac:dyDescent="0.2">
      <c r="A485" s="25">
        <f t="shared" si="3"/>
        <v>484</v>
      </c>
      <c r="B485" s="26" t="str">
        <f ca="1">IFERROR(__xludf.DUMMYFUNCTION("VLOOKUP(A485, IMPORTRANGE(""https://docs.google.com/spreadsheets/d/1Fa25-N6f79vxX2vKdAVxmi7Dwy5hf34dnRWdXsvIvqw/edit#gid=763219425!"",""A2:K500""),3,0)"),"#N/A")</f>
        <v>#N/A</v>
      </c>
      <c r="C485" s="12" t="str">
        <f ca="1">IFERROR(__xludf.DUMMYFUNCTION("index(SPLIT(B485, "" ""), 0, 3)"),"#N/A")</f>
        <v>#N/A</v>
      </c>
      <c r="D485" s="13" t="e">
        <f ca="1">VLOOKUP(C485,Names!$C$2:$D$54,2,FALSE)</f>
        <v>#N/A</v>
      </c>
      <c r="E485" s="5" t="str">
        <f ca="1">IFERROR(__xludf.DUMMYFUNCTION("VLOOKUP(A485, IMPORTRANGE(""https://docs.google.com/spreadsheets/d/1Fa25-N6f79vxX2vKdAVxmi7Dwy5hf34dnRWdXsvIvqw/edit#gid=763219425!"",""A2:K500""),4,0)"),"#N/A")</f>
        <v>#N/A</v>
      </c>
      <c r="F485" s="5" t="str">
        <f ca="1">IFERROR(__xludf.DUMMYFUNCTION("VLOOKUP(A485, IMPORTRANGE(""https://docs.google.com/spreadsheets/d/1Fa25-N6f79vxX2vKdAVxmi7Dwy5hf34dnRWdXsvIvqw/edit#gid=763219425!"",""A2:K500""),5,0)"),"#N/A")</f>
        <v>#N/A</v>
      </c>
      <c r="G485" s="5" t="str">
        <f ca="1">IFERROR(__xludf.DUMMYFUNCTION("VLOOKUP(A485, IMPORTRANGE(""https://docs.google.com/spreadsheets/d/1Fa25-N6f79vxX2vKdAVxmi7Dwy5hf34dnRWdXsvIvqw/edit#gid=763219425!"",""A2:K500""),6,0)"),"#N/A")</f>
        <v>#N/A</v>
      </c>
      <c r="H485" s="27" t="str">
        <f ca="1">IFERROR(__xludf.DUMMYFUNCTION("VLOOKUP(A485, IMPORTRANGE(""https://docs.google.com/spreadsheets/d/1Fa25-N6f79vxX2vKdAVxmi7Dwy5hf34dnRWdXsvIvqw/edit#gid=763219425!"",""A2:K500""),7,0)"),"#N/A")</f>
        <v>#N/A</v>
      </c>
      <c r="I485" s="27" t="str">
        <f ca="1">IFERROR(__xludf.DUMMYFUNCTION("VLOOKUP(A485, IMPORTRANGE(""https://docs.google.com/spreadsheets/d/1Fa25-N6f79vxX2vKdAVxmi7Dwy5hf34dnRWdXsvIvqw/edit#gid=763219425!"",""A2:K500""),8,0)"),"#N/A")</f>
        <v>#N/A</v>
      </c>
      <c r="J485" s="27" t="str">
        <f ca="1">IFERROR(__xludf.DUMMYFUNCTION("VLOOKUP(A485, IMPORTRANGE(""https://docs.google.com/spreadsheets/d/1Fa25-N6f79vxX2vKdAVxmi7Dwy5hf34dnRWdXsvIvqw/edit#gid=763219425!"",""A2:K500""),9,0)"),"#N/A")</f>
        <v>#N/A</v>
      </c>
      <c r="K485" s="27" t="str">
        <f ca="1">IFERROR(__xludf.DUMMYFUNCTION("VLOOKUP(A485, IMPORTRANGE(""https://docs.google.com/spreadsheets/d/1Fa25-N6f79vxX2vKdAVxmi7Dwy5hf34dnRWdXsvIvqw/edit#gid=763219425!"",""A2:K500""),10,0)"),"#N/A")</f>
        <v>#N/A</v>
      </c>
      <c r="L485" s="28" t="e">
        <f t="shared" ca="1" si="4"/>
        <v>#VALUE!</v>
      </c>
      <c r="M485" s="30" t="e">
        <f t="shared" ca="1" si="5"/>
        <v>#VALUE!</v>
      </c>
      <c r="N485" s="5"/>
    </row>
    <row r="486" spans="1:14" ht="14.25" x14ac:dyDescent="0.2">
      <c r="A486" s="25">
        <f t="shared" si="3"/>
        <v>485</v>
      </c>
      <c r="B486" s="26" t="str">
        <f ca="1">IFERROR(__xludf.DUMMYFUNCTION("VLOOKUP(A486, IMPORTRANGE(""https://docs.google.com/spreadsheets/d/1Fa25-N6f79vxX2vKdAVxmi7Dwy5hf34dnRWdXsvIvqw/edit#gid=763219425!"",""A2:K500""),3,0)"),"#N/A")</f>
        <v>#N/A</v>
      </c>
      <c r="C486" s="12" t="str">
        <f ca="1">IFERROR(__xludf.DUMMYFUNCTION("index(SPLIT(B486, "" ""), 0, 3)"),"#N/A")</f>
        <v>#N/A</v>
      </c>
      <c r="D486" s="13" t="e">
        <f ca="1">VLOOKUP(C486,Names!$C$2:$D$54,2,FALSE)</f>
        <v>#N/A</v>
      </c>
      <c r="E486" s="5" t="str">
        <f ca="1">IFERROR(__xludf.DUMMYFUNCTION("VLOOKUP(A486, IMPORTRANGE(""https://docs.google.com/spreadsheets/d/1Fa25-N6f79vxX2vKdAVxmi7Dwy5hf34dnRWdXsvIvqw/edit#gid=763219425!"",""A2:K500""),4,0)"),"#N/A")</f>
        <v>#N/A</v>
      </c>
      <c r="F486" s="5" t="str">
        <f ca="1">IFERROR(__xludf.DUMMYFUNCTION("VLOOKUP(A486, IMPORTRANGE(""https://docs.google.com/spreadsheets/d/1Fa25-N6f79vxX2vKdAVxmi7Dwy5hf34dnRWdXsvIvqw/edit#gid=763219425!"",""A2:K500""),5,0)"),"#N/A")</f>
        <v>#N/A</v>
      </c>
      <c r="G486" s="5" t="str">
        <f ca="1">IFERROR(__xludf.DUMMYFUNCTION("VLOOKUP(A486, IMPORTRANGE(""https://docs.google.com/spreadsheets/d/1Fa25-N6f79vxX2vKdAVxmi7Dwy5hf34dnRWdXsvIvqw/edit#gid=763219425!"",""A2:K500""),6,0)"),"#N/A")</f>
        <v>#N/A</v>
      </c>
      <c r="H486" s="27" t="str">
        <f ca="1">IFERROR(__xludf.DUMMYFUNCTION("VLOOKUP(A486, IMPORTRANGE(""https://docs.google.com/spreadsheets/d/1Fa25-N6f79vxX2vKdAVxmi7Dwy5hf34dnRWdXsvIvqw/edit#gid=763219425!"",""A2:K500""),7,0)"),"#N/A")</f>
        <v>#N/A</v>
      </c>
      <c r="I486" s="27" t="str">
        <f ca="1">IFERROR(__xludf.DUMMYFUNCTION("VLOOKUP(A486, IMPORTRANGE(""https://docs.google.com/spreadsheets/d/1Fa25-N6f79vxX2vKdAVxmi7Dwy5hf34dnRWdXsvIvqw/edit#gid=763219425!"",""A2:K500""),8,0)"),"#N/A")</f>
        <v>#N/A</v>
      </c>
      <c r="J486" s="27" t="str">
        <f ca="1">IFERROR(__xludf.DUMMYFUNCTION("VLOOKUP(A486, IMPORTRANGE(""https://docs.google.com/spreadsheets/d/1Fa25-N6f79vxX2vKdAVxmi7Dwy5hf34dnRWdXsvIvqw/edit#gid=763219425!"",""A2:K500""),9,0)"),"#N/A")</f>
        <v>#N/A</v>
      </c>
      <c r="K486" s="27" t="str">
        <f ca="1">IFERROR(__xludf.DUMMYFUNCTION("VLOOKUP(A486, IMPORTRANGE(""https://docs.google.com/spreadsheets/d/1Fa25-N6f79vxX2vKdAVxmi7Dwy5hf34dnRWdXsvIvqw/edit#gid=763219425!"",""A2:K500""),10,0)"),"#N/A")</f>
        <v>#N/A</v>
      </c>
      <c r="L486" s="28" t="e">
        <f t="shared" ca="1" si="4"/>
        <v>#VALUE!</v>
      </c>
      <c r="M486" s="30" t="e">
        <f t="shared" ca="1" si="5"/>
        <v>#VALUE!</v>
      </c>
      <c r="N486" s="5"/>
    </row>
    <row r="487" spans="1:14" ht="14.25" x14ac:dyDescent="0.2">
      <c r="A487" s="25">
        <f t="shared" si="3"/>
        <v>486</v>
      </c>
      <c r="B487" s="26" t="str">
        <f ca="1">IFERROR(__xludf.DUMMYFUNCTION("VLOOKUP(A487, IMPORTRANGE(""https://docs.google.com/spreadsheets/d/1Fa25-N6f79vxX2vKdAVxmi7Dwy5hf34dnRWdXsvIvqw/edit#gid=763219425!"",""A2:K500""),3,0)"),"#N/A")</f>
        <v>#N/A</v>
      </c>
      <c r="C487" s="12" t="str">
        <f ca="1">IFERROR(__xludf.DUMMYFUNCTION("index(SPLIT(B487, "" ""), 0, 3)"),"#N/A")</f>
        <v>#N/A</v>
      </c>
      <c r="D487" s="13" t="e">
        <f ca="1">VLOOKUP(C487,Names!$C$2:$D$54,2,FALSE)</f>
        <v>#N/A</v>
      </c>
      <c r="E487" s="5" t="str">
        <f ca="1">IFERROR(__xludf.DUMMYFUNCTION("VLOOKUP(A487, IMPORTRANGE(""https://docs.google.com/spreadsheets/d/1Fa25-N6f79vxX2vKdAVxmi7Dwy5hf34dnRWdXsvIvqw/edit#gid=763219425!"",""A2:K500""),4,0)"),"#N/A")</f>
        <v>#N/A</v>
      </c>
      <c r="F487" s="5" t="str">
        <f ca="1">IFERROR(__xludf.DUMMYFUNCTION("VLOOKUP(A487, IMPORTRANGE(""https://docs.google.com/spreadsheets/d/1Fa25-N6f79vxX2vKdAVxmi7Dwy5hf34dnRWdXsvIvqw/edit#gid=763219425!"",""A2:K500""),5,0)"),"#N/A")</f>
        <v>#N/A</v>
      </c>
      <c r="G487" s="5" t="str">
        <f ca="1">IFERROR(__xludf.DUMMYFUNCTION("VLOOKUP(A487, IMPORTRANGE(""https://docs.google.com/spreadsheets/d/1Fa25-N6f79vxX2vKdAVxmi7Dwy5hf34dnRWdXsvIvqw/edit#gid=763219425!"",""A2:K500""),6,0)"),"#N/A")</f>
        <v>#N/A</v>
      </c>
      <c r="H487" s="27" t="str">
        <f ca="1">IFERROR(__xludf.DUMMYFUNCTION("VLOOKUP(A487, IMPORTRANGE(""https://docs.google.com/spreadsheets/d/1Fa25-N6f79vxX2vKdAVxmi7Dwy5hf34dnRWdXsvIvqw/edit#gid=763219425!"",""A2:K500""),7,0)"),"#N/A")</f>
        <v>#N/A</v>
      </c>
      <c r="I487" s="27" t="str">
        <f ca="1">IFERROR(__xludf.DUMMYFUNCTION("VLOOKUP(A487, IMPORTRANGE(""https://docs.google.com/spreadsheets/d/1Fa25-N6f79vxX2vKdAVxmi7Dwy5hf34dnRWdXsvIvqw/edit#gid=763219425!"",""A2:K500""),8,0)"),"#N/A")</f>
        <v>#N/A</v>
      </c>
      <c r="J487" s="27" t="str">
        <f ca="1">IFERROR(__xludf.DUMMYFUNCTION("VLOOKUP(A487, IMPORTRANGE(""https://docs.google.com/spreadsheets/d/1Fa25-N6f79vxX2vKdAVxmi7Dwy5hf34dnRWdXsvIvqw/edit#gid=763219425!"",""A2:K500""),9,0)"),"#N/A")</f>
        <v>#N/A</v>
      </c>
      <c r="K487" s="27" t="str">
        <f ca="1">IFERROR(__xludf.DUMMYFUNCTION("VLOOKUP(A487, IMPORTRANGE(""https://docs.google.com/spreadsheets/d/1Fa25-N6f79vxX2vKdAVxmi7Dwy5hf34dnRWdXsvIvqw/edit#gid=763219425!"",""A2:K500""),10,0)"),"#N/A")</f>
        <v>#N/A</v>
      </c>
      <c r="L487" s="28" t="e">
        <f t="shared" ca="1" si="4"/>
        <v>#VALUE!</v>
      </c>
      <c r="M487" s="30" t="e">
        <f t="shared" ca="1" si="5"/>
        <v>#VALUE!</v>
      </c>
      <c r="N487" s="5"/>
    </row>
    <row r="488" spans="1:14" ht="14.25" x14ac:dyDescent="0.2">
      <c r="A488" s="25">
        <f t="shared" si="3"/>
        <v>487</v>
      </c>
      <c r="B488" s="26" t="str">
        <f ca="1">IFERROR(__xludf.DUMMYFUNCTION("VLOOKUP(A488, IMPORTRANGE(""https://docs.google.com/spreadsheets/d/1Fa25-N6f79vxX2vKdAVxmi7Dwy5hf34dnRWdXsvIvqw/edit#gid=763219425!"",""A2:K500""),3,0)"),"#N/A")</f>
        <v>#N/A</v>
      </c>
      <c r="C488" s="12" t="str">
        <f ca="1">IFERROR(__xludf.DUMMYFUNCTION("index(SPLIT(B488, "" ""), 0, 3)"),"#N/A")</f>
        <v>#N/A</v>
      </c>
      <c r="D488" s="13" t="e">
        <f ca="1">VLOOKUP(C488,Names!$C$2:$D$54,2,FALSE)</f>
        <v>#N/A</v>
      </c>
      <c r="E488" s="5" t="str">
        <f ca="1">IFERROR(__xludf.DUMMYFUNCTION("VLOOKUP(A488, IMPORTRANGE(""https://docs.google.com/spreadsheets/d/1Fa25-N6f79vxX2vKdAVxmi7Dwy5hf34dnRWdXsvIvqw/edit#gid=763219425!"",""A2:K500""),4,0)"),"#N/A")</f>
        <v>#N/A</v>
      </c>
      <c r="F488" s="5" t="str">
        <f ca="1">IFERROR(__xludf.DUMMYFUNCTION("VLOOKUP(A488, IMPORTRANGE(""https://docs.google.com/spreadsheets/d/1Fa25-N6f79vxX2vKdAVxmi7Dwy5hf34dnRWdXsvIvqw/edit#gid=763219425!"",""A2:K500""),5,0)"),"#N/A")</f>
        <v>#N/A</v>
      </c>
      <c r="G488" s="5" t="str">
        <f ca="1">IFERROR(__xludf.DUMMYFUNCTION("VLOOKUP(A488, IMPORTRANGE(""https://docs.google.com/spreadsheets/d/1Fa25-N6f79vxX2vKdAVxmi7Dwy5hf34dnRWdXsvIvqw/edit#gid=763219425!"",""A2:K500""),6,0)"),"#N/A")</f>
        <v>#N/A</v>
      </c>
      <c r="H488" s="27" t="str">
        <f ca="1">IFERROR(__xludf.DUMMYFUNCTION("VLOOKUP(A488, IMPORTRANGE(""https://docs.google.com/spreadsheets/d/1Fa25-N6f79vxX2vKdAVxmi7Dwy5hf34dnRWdXsvIvqw/edit#gid=763219425!"",""A2:K500""),7,0)"),"#N/A")</f>
        <v>#N/A</v>
      </c>
      <c r="I488" s="27" t="str">
        <f ca="1">IFERROR(__xludf.DUMMYFUNCTION("VLOOKUP(A488, IMPORTRANGE(""https://docs.google.com/spreadsheets/d/1Fa25-N6f79vxX2vKdAVxmi7Dwy5hf34dnRWdXsvIvqw/edit#gid=763219425!"",""A2:K500""),8,0)"),"#N/A")</f>
        <v>#N/A</v>
      </c>
      <c r="J488" s="27" t="str">
        <f ca="1">IFERROR(__xludf.DUMMYFUNCTION("VLOOKUP(A488, IMPORTRANGE(""https://docs.google.com/spreadsheets/d/1Fa25-N6f79vxX2vKdAVxmi7Dwy5hf34dnRWdXsvIvqw/edit#gid=763219425!"",""A2:K500""),9,0)"),"#N/A")</f>
        <v>#N/A</v>
      </c>
      <c r="K488" s="27" t="str">
        <f ca="1">IFERROR(__xludf.DUMMYFUNCTION("VLOOKUP(A488, IMPORTRANGE(""https://docs.google.com/spreadsheets/d/1Fa25-N6f79vxX2vKdAVxmi7Dwy5hf34dnRWdXsvIvqw/edit#gid=763219425!"",""A2:K500""),10,0)"),"#N/A")</f>
        <v>#N/A</v>
      </c>
      <c r="L488" s="28" t="e">
        <f t="shared" ca="1" si="4"/>
        <v>#VALUE!</v>
      </c>
      <c r="M488" s="30" t="e">
        <f t="shared" ca="1" si="5"/>
        <v>#VALUE!</v>
      </c>
      <c r="N488" s="5"/>
    </row>
    <row r="489" spans="1:14" ht="14.25" x14ac:dyDescent="0.2">
      <c r="A489" s="25">
        <f t="shared" si="3"/>
        <v>488</v>
      </c>
      <c r="B489" s="26" t="str">
        <f ca="1">IFERROR(__xludf.DUMMYFUNCTION("VLOOKUP(A489, IMPORTRANGE(""https://docs.google.com/spreadsheets/d/1Fa25-N6f79vxX2vKdAVxmi7Dwy5hf34dnRWdXsvIvqw/edit#gid=763219425!"",""A2:K500""),3,0)"),"#N/A")</f>
        <v>#N/A</v>
      </c>
      <c r="C489" s="12" t="str">
        <f ca="1">IFERROR(__xludf.DUMMYFUNCTION("index(SPLIT(B489, "" ""), 0, 3)"),"#N/A")</f>
        <v>#N/A</v>
      </c>
      <c r="D489" s="13" t="e">
        <f ca="1">VLOOKUP(C489,Names!$C$2:$D$54,2,FALSE)</f>
        <v>#N/A</v>
      </c>
      <c r="E489" s="5" t="str">
        <f ca="1">IFERROR(__xludf.DUMMYFUNCTION("VLOOKUP(A489, IMPORTRANGE(""https://docs.google.com/spreadsheets/d/1Fa25-N6f79vxX2vKdAVxmi7Dwy5hf34dnRWdXsvIvqw/edit#gid=763219425!"",""A2:K500""),4,0)"),"#N/A")</f>
        <v>#N/A</v>
      </c>
      <c r="F489" s="5" t="str">
        <f ca="1">IFERROR(__xludf.DUMMYFUNCTION("VLOOKUP(A489, IMPORTRANGE(""https://docs.google.com/spreadsheets/d/1Fa25-N6f79vxX2vKdAVxmi7Dwy5hf34dnRWdXsvIvqw/edit#gid=763219425!"",""A2:K500""),5,0)"),"#N/A")</f>
        <v>#N/A</v>
      </c>
      <c r="G489" s="5" t="str">
        <f ca="1">IFERROR(__xludf.DUMMYFUNCTION("VLOOKUP(A489, IMPORTRANGE(""https://docs.google.com/spreadsheets/d/1Fa25-N6f79vxX2vKdAVxmi7Dwy5hf34dnRWdXsvIvqw/edit#gid=763219425!"",""A2:K500""),6,0)"),"#N/A")</f>
        <v>#N/A</v>
      </c>
      <c r="H489" s="27" t="str">
        <f ca="1">IFERROR(__xludf.DUMMYFUNCTION("VLOOKUP(A489, IMPORTRANGE(""https://docs.google.com/spreadsheets/d/1Fa25-N6f79vxX2vKdAVxmi7Dwy5hf34dnRWdXsvIvqw/edit#gid=763219425!"",""A2:K500""),7,0)"),"#N/A")</f>
        <v>#N/A</v>
      </c>
      <c r="I489" s="27" t="str">
        <f ca="1">IFERROR(__xludf.DUMMYFUNCTION("VLOOKUP(A489, IMPORTRANGE(""https://docs.google.com/spreadsheets/d/1Fa25-N6f79vxX2vKdAVxmi7Dwy5hf34dnRWdXsvIvqw/edit#gid=763219425!"",""A2:K500""),8,0)"),"#N/A")</f>
        <v>#N/A</v>
      </c>
      <c r="J489" s="27" t="str">
        <f ca="1">IFERROR(__xludf.DUMMYFUNCTION("VLOOKUP(A489, IMPORTRANGE(""https://docs.google.com/spreadsheets/d/1Fa25-N6f79vxX2vKdAVxmi7Dwy5hf34dnRWdXsvIvqw/edit#gid=763219425!"",""A2:K500""),9,0)"),"#N/A")</f>
        <v>#N/A</v>
      </c>
      <c r="K489" s="27" t="str">
        <f ca="1">IFERROR(__xludf.DUMMYFUNCTION("VLOOKUP(A489, IMPORTRANGE(""https://docs.google.com/spreadsheets/d/1Fa25-N6f79vxX2vKdAVxmi7Dwy5hf34dnRWdXsvIvqw/edit#gid=763219425!"",""A2:K500""),10,0)"),"#N/A")</f>
        <v>#N/A</v>
      </c>
      <c r="L489" s="28" t="e">
        <f t="shared" ca="1" si="4"/>
        <v>#VALUE!</v>
      </c>
      <c r="M489" s="30" t="e">
        <f t="shared" ca="1" si="5"/>
        <v>#VALUE!</v>
      </c>
      <c r="N489" s="5"/>
    </row>
    <row r="490" spans="1:14" ht="14.25" x14ac:dyDescent="0.2">
      <c r="A490" s="25">
        <f t="shared" si="3"/>
        <v>489</v>
      </c>
      <c r="B490" s="26" t="str">
        <f ca="1">IFERROR(__xludf.DUMMYFUNCTION("VLOOKUP(A490, IMPORTRANGE(""https://docs.google.com/spreadsheets/d/1Fa25-N6f79vxX2vKdAVxmi7Dwy5hf34dnRWdXsvIvqw/edit#gid=763219425!"",""A2:K500""),3,0)"),"#N/A")</f>
        <v>#N/A</v>
      </c>
      <c r="C490" s="12" t="str">
        <f ca="1">IFERROR(__xludf.DUMMYFUNCTION("index(SPLIT(B490, "" ""), 0, 3)"),"#N/A")</f>
        <v>#N/A</v>
      </c>
      <c r="D490" s="13" t="e">
        <f ca="1">VLOOKUP(C490,Names!$C$2:$D$54,2,FALSE)</f>
        <v>#N/A</v>
      </c>
      <c r="E490" s="5" t="str">
        <f ca="1">IFERROR(__xludf.DUMMYFUNCTION("VLOOKUP(A490, IMPORTRANGE(""https://docs.google.com/spreadsheets/d/1Fa25-N6f79vxX2vKdAVxmi7Dwy5hf34dnRWdXsvIvqw/edit#gid=763219425!"",""A2:K500""),4,0)"),"#N/A")</f>
        <v>#N/A</v>
      </c>
      <c r="F490" s="5" t="str">
        <f ca="1">IFERROR(__xludf.DUMMYFUNCTION("VLOOKUP(A490, IMPORTRANGE(""https://docs.google.com/spreadsheets/d/1Fa25-N6f79vxX2vKdAVxmi7Dwy5hf34dnRWdXsvIvqw/edit#gid=763219425!"",""A2:K500""),5,0)"),"#N/A")</f>
        <v>#N/A</v>
      </c>
      <c r="G490" s="5" t="str">
        <f ca="1">IFERROR(__xludf.DUMMYFUNCTION("VLOOKUP(A490, IMPORTRANGE(""https://docs.google.com/spreadsheets/d/1Fa25-N6f79vxX2vKdAVxmi7Dwy5hf34dnRWdXsvIvqw/edit#gid=763219425!"",""A2:K500""),6,0)"),"#N/A")</f>
        <v>#N/A</v>
      </c>
      <c r="H490" s="27" t="str">
        <f ca="1">IFERROR(__xludf.DUMMYFUNCTION("VLOOKUP(A490, IMPORTRANGE(""https://docs.google.com/spreadsheets/d/1Fa25-N6f79vxX2vKdAVxmi7Dwy5hf34dnRWdXsvIvqw/edit#gid=763219425!"",""A2:K500""),7,0)"),"#N/A")</f>
        <v>#N/A</v>
      </c>
      <c r="I490" s="27" t="str">
        <f ca="1">IFERROR(__xludf.DUMMYFUNCTION("VLOOKUP(A490, IMPORTRANGE(""https://docs.google.com/spreadsheets/d/1Fa25-N6f79vxX2vKdAVxmi7Dwy5hf34dnRWdXsvIvqw/edit#gid=763219425!"",""A2:K500""),8,0)"),"#N/A")</f>
        <v>#N/A</v>
      </c>
      <c r="J490" s="27" t="str">
        <f ca="1">IFERROR(__xludf.DUMMYFUNCTION("VLOOKUP(A490, IMPORTRANGE(""https://docs.google.com/spreadsheets/d/1Fa25-N6f79vxX2vKdAVxmi7Dwy5hf34dnRWdXsvIvqw/edit#gid=763219425!"",""A2:K500""),9,0)"),"#N/A")</f>
        <v>#N/A</v>
      </c>
      <c r="K490" s="27" t="str">
        <f ca="1">IFERROR(__xludf.DUMMYFUNCTION("VLOOKUP(A490, IMPORTRANGE(""https://docs.google.com/spreadsheets/d/1Fa25-N6f79vxX2vKdAVxmi7Dwy5hf34dnRWdXsvIvqw/edit#gid=763219425!"",""A2:K500""),10,0)"),"#N/A")</f>
        <v>#N/A</v>
      </c>
      <c r="L490" s="28" t="e">
        <f t="shared" ca="1" si="4"/>
        <v>#VALUE!</v>
      </c>
      <c r="M490" s="30" t="e">
        <f t="shared" ca="1" si="5"/>
        <v>#VALUE!</v>
      </c>
      <c r="N490" s="5"/>
    </row>
    <row r="491" spans="1:14" ht="14.25" x14ac:dyDescent="0.2">
      <c r="A491" s="25">
        <f t="shared" si="3"/>
        <v>490</v>
      </c>
      <c r="B491" s="26" t="str">
        <f ca="1">IFERROR(__xludf.DUMMYFUNCTION("VLOOKUP(A491, IMPORTRANGE(""https://docs.google.com/spreadsheets/d/1Fa25-N6f79vxX2vKdAVxmi7Dwy5hf34dnRWdXsvIvqw/edit#gid=763219425!"",""A2:K500""),3,0)"),"#N/A")</f>
        <v>#N/A</v>
      </c>
      <c r="C491" s="12" t="str">
        <f ca="1">IFERROR(__xludf.DUMMYFUNCTION("index(SPLIT(B491, "" ""), 0, 3)"),"#N/A")</f>
        <v>#N/A</v>
      </c>
      <c r="D491" s="13" t="e">
        <f ca="1">VLOOKUP(C491,Names!$C$2:$D$54,2,FALSE)</f>
        <v>#N/A</v>
      </c>
      <c r="E491" s="5" t="str">
        <f ca="1">IFERROR(__xludf.DUMMYFUNCTION("VLOOKUP(A491, IMPORTRANGE(""https://docs.google.com/spreadsheets/d/1Fa25-N6f79vxX2vKdAVxmi7Dwy5hf34dnRWdXsvIvqw/edit#gid=763219425!"",""A2:K500""),4,0)"),"#N/A")</f>
        <v>#N/A</v>
      </c>
      <c r="F491" s="5" t="str">
        <f ca="1">IFERROR(__xludf.DUMMYFUNCTION("VLOOKUP(A491, IMPORTRANGE(""https://docs.google.com/spreadsheets/d/1Fa25-N6f79vxX2vKdAVxmi7Dwy5hf34dnRWdXsvIvqw/edit#gid=763219425!"",""A2:K500""),5,0)"),"#N/A")</f>
        <v>#N/A</v>
      </c>
      <c r="G491" s="5" t="str">
        <f ca="1">IFERROR(__xludf.DUMMYFUNCTION("VLOOKUP(A491, IMPORTRANGE(""https://docs.google.com/spreadsheets/d/1Fa25-N6f79vxX2vKdAVxmi7Dwy5hf34dnRWdXsvIvqw/edit#gid=763219425!"",""A2:K500""),6,0)"),"#N/A")</f>
        <v>#N/A</v>
      </c>
      <c r="H491" s="27" t="str">
        <f ca="1">IFERROR(__xludf.DUMMYFUNCTION("VLOOKUP(A491, IMPORTRANGE(""https://docs.google.com/spreadsheets/d/1Fa25-N6f79vxX2vKdAVxmi7Dwy5hf34dnRWdXsvIvqw/edit#gid=763219425!"",""A2:K500""),7,0)"),"#N/A")</f>
        <v>#N/A</v>
      </c>
      <c r="I491" s="27" t="str">
        <f ca="1">IFERROR(__xludf.DUMMYFUNCTION("VLOOKUP(A491, IMPORTRANGE(""https://docs.google.com/spreadsheets/d/1Fa25-N6f79vxX2vKdAVxmi7Dwy5hf34dnRWdXsvIvqw/edit#gid=763219425!"",""A2:K500""),8,0)"),"#N/A")</f>
        <v>#N/A</v>
      </c>
      <c r="J491" s="27" t="str">
        <f ca="1">IFERROR(__xludf.DUMMYFUNCTION("VLOOKUP(A491, IMPORTRANGE(""https://docs.google.com/spreadsheets/d/1Fa25-N6f79vxX2vKdAVxmi7Dwy5hf34dnRWdXsvIvqw/edit#gid=763219425!"",""A2:K500""),9,0)"),"#N/A")</f>
        <v>#N/A</v>
      </c>
      <c r="K491" s="27" t="str">
        <f ca="1">IFERROR(__xludf.DUMMYFUNCTION("VLOOKUP(A491, IMPORTRANGE(""https://docs.google.com/spreadsheets/d/1Fa25-N6f79vxX2vKdAVxmi7Dwy5hf34dnRWdXsvIvqw/edit#gid=763219425!"",""A2:K500""),10,0)"),"#N/A")</f>
        <v>#N/A</v>
      </c>
      <c r="L491" s="28" t="e">
        <f t="shared" ca="1" si="4"/>
        <v>#VALUE!</v>
      </c>
      <c r="M491" s="30" t="e">
        <f t="shared" ca="1" si="5"/>
        <v>#VALUE!</v>
      </c>
      <c r="N491" s="5"/>
    </row>
    <row r="492" spans="1:14" ht="14.25" x14ac:dyDescent="0.2">
      <c r="A492" s="25">
        <f t="shared" si="3"/>
        <v>491</v>
      </c>
      <c r="B492" s="26" t="str">
        <f ca="1">IFERROR(__xludf.DUMMYFUNCTION("VLOOKUP(A492, IMPORTRANGE(""https://docs.google.com/spreadsheets/d/1Fa25-N6f79vxX2vKdAVxmi7Dwy5hf34dnRWdXsvIvqw/edit#gid=763219425!"",""A2:K500""),3,0)"),"#N/A")</f>
        <v>#N/A</v>
      </c>
      <c r="C492" s="12" t="str">
        <f ca="1">IFERROR(__xludf.DUMMYFUNCTION("index(SPLIT(B492, "" ""), 0, 3)"),"#N/A")</f>
        <v>#N/A</v>
      </c>
      <c r="D492" s="13" t="e">
        <f ca="1">VLOOKUP(C492,Names!$C$2:$D$54,2,FALSE)</f>
        <v>#N/A</v>
      </c>
      <c r="E492" s="5" t="str">
        <f ca="1">IFERROR(__xludf.DUMMYFUNCTION("VLOOKUP(A492, IMPORTRANGE(""https://docs.google.com/spreadsheets/d/1Fa25-N6f79vxX2vKdAVxmi7Dwy5hf34dnRWdXsvIvqw/edit#gid=763219425!"",""A2:K500""),4,0)"),"#N/A")</f>
        <v>#N/A</v>
      </c>
      <c r="F492" s="5" t="str">
        <f ca="1">IFERROR(__xludf.DUMMYFUNCTION("VLOOKUP(A492, IMPORTRANGE(""https://docs.google.com/spreadsheets/d/1Fa25-N6f79vxX2vKdAVxmi7Dwy5hf34dnRWdXsvIvqw/edit#gid=763219425!"",""A2:K500""),5,0)"),"#N/A")</f>
        <v>#N/A</v>
      </c>
      <c r="G492" s="5" t="str">
        <f ca="1">IFERROR(__xludf.DUMMYFUNCTION("VLOOKUP(A492, IMPORTRANGE(""https://docs.google.com/spreadsheets/d/1Fa25-N6f79vxX2vKdAVxmi7Dwy5hf34dnRWdXsvIvqw/edit#gid=763219425!"",""A2:K500""),6,0)"),"#N/A")</f>
        <v>#N/A</v>
      </c>
      <c r="H492" s="27" t="str">
        <f ca="1">IFERROR(__xludf.DUMMYFUNCTION("VLOOKUP(A492, IMPORTRANGE(""https://docs.google.com/spreadsheets/d/1Fa25-N6f79vxX2vKdAVxmi7Dwy5hf34dnRWdXsvIvqw/edit#gid=763219425!"",""A2:K500""),7,0)"),"#N/A")</f>
        <v>#N/A</v>
      </c>
      <c r="I492" s="27" t="str">
        <f ca="1">IFERROR(__xludf.DUMMYFUNCTION("VLOOKUP(A492, IMPORTRANGE(""https://docs.google.com/spreadsheets/d/1Fa25-N6f79vxX2vKdAVxmi7Dwy5hf34dnRWdXsvIvqw/edit#gid=763219425!"",""A2:K500""),8,0)"),"#N/A")</f>
        <v>#N/A</v>
      </c>
      <c r="J492" s="27" t="str">
        <f ca="1">IFERROR(__xludf.DUMMYFUNCTION("VLOOKUP(A492, IMPORTRANGE(""https://docs.google.com/spreadsheets/d/1Fa25-N6f79vxX2vKdAVxmi7Dwy5hf34dnRWdXsvIvqw/edit#gid=763219425!"",""A2:K500""),9,0)"),"#N/A")</f>
        <v>#N/A</v>
      </c>
      <c r="K492" s="27" t="str">
        <f ca="1">IFERROR(__xludf.DUMMYFUNCTION("VLOOKUP(A492, IMPORTRANGE(""https://docs.google.com/spreadsheets/d/1Fa25-N6f79vxX2vKdAVxmi7Dwy5hf34dnRWdXsvIvqw/edit#gid=763219425!"",""A2:K500""),10,0)"),"#N/A")</f>
        <v>#N/A</v>
      </c>
      <c r="L492" s="28" t="e">
        <f t="shared" ca="1" si="4"/>
        <v>#VALUE!</v>
      </c>
      <c r="M492" s="30" t="e">
        <f t="shared" ca="1" si="5"/>
        <v>#VALUE!</v>
      </c>
      <c r="N492" s="5"/>
    </row>
    <row r="493" spans="1:14" ht="14.25" x14ac:dyDescent="0.2">
      <c r="A493" s="25">
        <f t="shared" si="3"/>
        <v>492</v>
      </c>
      <c r="B493" s="26" t="str">
        <f ca="1">IFERROR(__xludf.DUMMYFUNCTION("VLOOKUP(A493, IMPORTRANGE(""https://docs.google.com/spreadsheets/d/1Fa25-N6f79vxX2vKdAVxmi7Dwy5hf34dnRWdXsvIvqw/edit#gid=763219425!"",""A2:K500""),3,0)"),"#N/A")</f>
        <v>#N/A</v>
      </c>
      <c r="C493" s="12" t="str">
        <f ca="1">IFERROR(__xludf.DUMMYFUNCTION("index(SPLIT(B493, "" ""), 0, 3)"),"#N/A")</f>
        <v>#N/A</v>
      </c>
      <c r="D493" s="13" t="e">
        <f ca="1">VLOOKUP(C493,Names!$C$2:$D$54,2,FALSE)</f>
        <v>#N/A</v>
      </c>
      <c r="E493" s="5" t="str">
        <f ca="1">IFERROR(__xludf.DUMMYFUNCTION("VLOOKUP(A493, IMPORTRANGE(""https://docs.google.com/spreadsheets/d/1Fa25-N6f79vxX2vKdAVxmi7Dwy5hf34dnRWdXsvIvqw/edit#gid=763219425!"",""A2:K500""),4,0)"),"#N/A")</f>
        <v>#N/A</v>
      </c>
      <c r="F493" s="5" t="str">
        <f ca="1">IFERROR(__xludf.DUMMYFUNCTION("VLOOKUP(A493, IMPORTRANGE(""https://docs.google.com/spreadsheets/d/1Fa25-N6f79vxX2vKdAVxmi7Dwy5hf34dnRWdXsvIvqw/edit#gid=763219425!"",""A2:K500""),5,0)"),"#N/A")</f>
        <v>#N/A</v>
      </c>
      <c r="G493" s="5" t="str">
        <f ca="1">IFERROR(__xludf.DUMMYFUNCTION("VLOOKUP(A493, IMPORTRANGE(""https://docs.google.com/spreadsheets/d/1Fa25-N6f79vxX2vKdAVxmi7Dwy5hf34dnRWdXsvIvqw/edit#gid=763219425!"",""A2:K500""),6,0)"),"#N/A")</f>
        <v>#N/A</v>
      </c>
      <c r="H493" s="27" t="str">
        <f ca="1">IFERROR(__xludf.DUMMYFUNCTION("VLOOKUP(A493, IMPORTRANGE(""https://docs.google.com/spreadsheets/d/1Fa25-N6f79vxX2vKdAVxmi7Dwy5hf34dnRWdXsvIvqw/edit#gid=763219425!"",""A2:K500""),7,0)"),"#N/A")</f>
        <v>#N/A</v>
      </c>
      <c r="I493" s="27" t="str">
        <f ca="1">IFERROR(__xludf.DUMMYFUNCTION("VLOOKUP(A493, IMPORTRANGE(""https://docs.google.com/spreadsheets/d/1Fa25-N6f79vxX2vKdAVxmi7Dwy5hf34dnRWdXsvIvqw/edit#gid=763219425!"",""A2:K500""),8,0)"),"#N/A")</f>
        <v>#N/A</v>
      </c>
      <c r="J493" s="27" t="str">
        <f ca="1">IFERROR(__xludf.DUMMYFUNCTION("VLOOKUP(A493, IMPORTRANGE(""https://docs.google.com/spreadsheets/d/1Fa25-N6f79vxX2vKdAVxmi7Dwy5hf34dnRWdXsvIvqw/edit#gid=763219425!"",""A2:K500""),9,0)"),"#N/A")</f>
        <v>#N/A</v>
      </c>
      <c r="K493" s="27" t="str">
        <f ca="1">IFERROR(__xludf.DUMMYFUNCTION("VLOOKUP(A493, IMPORTRANGE(""https://docs.google.com/spreadsheets/d/1Fa25-N6f79vxX2vKdAVxmi7Dwy5hf34dnRWdXsvIvqw/edit#gid=763219425!"",""A2:K500""),10,0)"),"#N/A")</f>
        <v>#N/A</v>
      </c>
      <c r="L493" s="28" t="e">
        <f t="shared" ca="1" si="4"/>
        <v>#VALUE!</v>
      </c>
      <c r="M493" s="30" t="e">
        <f t="shared" ca="1" si="5"/>
        <v>#VALUE!</v>
      </c>
      <c r="N493" s="5"/>
    </row>
    <row r="494" spans="1:14" ht="14.25" x14ac:dyDescent="0.2">
      <c r="A494" s="25">
        <f t="shared" si="3"/>
        <v>493</v>
      </c>
      <c r="B494" s="26" t="str">
        <f ca="1">IFERROR(__xludf.DUMMYFUNCTION("VLOOKUP(A494, IMPORTRANGE(""https://docs.google.com/spreadsheets/d/1Fa25-N6f79vxX2vKdAVxmi7Dwy5hf34dnRWdXsvIvqw/edit#gid=763219425!"",""A2:K500""),3,0)"),"#N/A")</f>
        <v>#N/A</v>
      </c>
      <c r="C494" s="12" t="str">
        <f ca="1">IFERROR(__xludf.DUMMYFUNCTION("index(SPLIT(B494, "" ""), 0, 3)"),"#N/A")</f>
        <v>#N/A</v>
      </c>
      <c r="D494" s="13" t="e">
        <f ca="1">VLOOKUP(C494,Names!$C$2:$D$54,2,FALSE)</f>
        <v>#N/A</v>
      </c>
      <c r="E494" s="5" t="str">
        <f ca="1">IFERROR(__xludf.DUMMYFUNCTION("VLOOKUP(A494, IMPORTRANGE(""https://docs.google.com/spreadsheets/d/1Fa25-N6f79vxX2vKdAVxmi7Dwy5hf34dnRWdXsvIvqw/edit#gid=763219425!"",""A2:K500""),4,0)"),"#N/A")</f>
        <v>#N/A</v>
      </c>
      <c r="F494" s="5" t="str">
        <f ca="1">IFERROR(__xludf.DUMMYFUNCTION("VLOOKUP(A494, IMPORTRANGE(""https://docs.google.com/spreadsheets/d/1Fa25-N6f79vxX2vKdAVxmi7Dwy5hf34dnRWdXsvIvqw/edit#gid=763219425!"",""A2:K500""),5,0)"),"#N/A")</f>
        <v>#N/A</v>
      </c>
      <c r="G494" s="5" t="str">
        <f ca="1">IFERROR(__xludf.DUMMYFUNCTION("VLOOKUP(A494, IMPORTRANGE(""https://docs.google.com/spreadsheets/d/1Fa25-N6f79vxX2vKdAVxmi7Dwy5hf34dnRWdXsvIvqw/edit#gid=763219425!"",""A2:K500""),6,0)"),"#N/A")</f>
        <v>#N/A</v>
      </c>
      <c r="H494" s="27" t="str">
        <f ca="1">IFERROR(__xludf.DUMMYFUNCTION("VLOOKUP(A494, IMPORTRANGE(""https://docs.google.com/spreadsheets/d/1Fa25-N6f79vxX2vKdAVxmi7Dwy5hf34dnRWdXsvIvqw/edit#gid=763219425!"",""A2:K500""),7,0)"),"#N/A")</f>
        <v>#N/A</v>
      </c>
      <c r="I494" s="27" t="str">
        <f ca="1">IFERROR(__xludf.DUMMYFUNCTION("VLOOKUP(A494, IMPORTRANGE(""https://docs.google.com/spreadsheets/d/1Fa25-N6f79vxX2vKdAVxmi7Dwy5hf34dnRWdXsvIvqw/edit#gid=763219425!"",""A2:K500""),8,0)"),"#N/A")</f>
        <v>#N/A</v>
      </c>
      <c r="J494" s="27" t="str">
        <f ca="1">IFERROR(__xludf.DUMMYFUNCTION("VLOOKUP(A494, IMPORTRANGE(""https://docs.google.com/spreadsheets/d/1Fa25-N6f79vxX2vKdAVxmi7Dwy5hf34dnRWdXsvIvqw/edit#gid=763219425!"",""A2:K500""),9,0)"),"#N/A")</f>
        <v>#N/A</v>
      </c>
      <c r="K494" s="27" t="str">
        <f ca="1">IFERROR(__xludf.DUMMYFUNCTION("VLOOKUP(A494, IMPORTRANGE(""https://docs.google.com/spreadsheets/d/1Fa25-N6f79vxX2vKdAVxmi7Dwy5hf34dnRWdXsvIvqw/edit#gid=763219425!"",""A2:K500""),10,0)"),"#N/A")</f>
        <v>#N/A</v>
      </c>
      <c r="L494" s="28" t="e">
        <f t="shared" ca="1" si="4"/>
        <v>#VALUE!</v>
      </c>
      <c r="M494" s="30" t="e">
        <f t="shared" ca="1" si="5"/>
        <v>#VALUE!</v>
      </c>
      <c r="N494" s="5"/>
    </row>
    <row r="495" spans="1:14" ht="14.25" x14ac:dyDescent="0.2">
      <c r="A495" s="25">
        <f t="shared" si="3"/>
        <v>494</v>
      </c>
      <c r="B495" s="26" t="str">
        <f ca="1">IFERROR(__xludf.DUMMYFUNCTION("VLOOKUP(A495, IMPORTRANGE(""https://docs.google.com/spreadsheets/d/1Fa25-N6f79vxX2vKdAVxmi7Dwy5hf34dnRWdXsvIvqw/edit#gid=763219425!"",""A2:K500""),3,0)"),"#N/A")</f>
        <v>#N/A</v>
      </c>
      <c r="C495" s="12" t="str">
        <f ca="1">IFERROR(__xludf.DUMMYFUNCTION("index(SPLIT(B495, "" ""), 0, 3)"),"#N/A")</f>
        <v>#N/A</v>
      </c>
      <c r="D495" s="13" t="e">
        <f ca="1">VLOOKUP(C495,Names!$C$2:$D$54,2,FALSE)</f>
        <v>#N/A</v>
      </c>
      <c r="E495" s="5" t="str">
        <f ca="1">IFERROR(__xludf.DUMMYFUNCTION("VLOOKUP(A495, IMPORTRANGE(""https://docs.google.com/spreadsheets/d/1Fa25-N6f79vxX2vKdAVxmi7Dwy5hf34dnRWdXsvIvqw/edit#gid=763219425!"",""A2:K500""),4,0)"),"#N/A")</f>
        <v>#N/A</v>
      </c>
      <c r="F495" s="5" t="str">
        <f ca="1">IFERROR(__xludf.DUMMYFUNCTION("VLOOKUP(A495, IMPORTRANGE(""https://docs.google.com/spreadsheets/d/1Fa25-N6f79vxX2vKdAVxmi7Dwy5hf34dnRWdXsvIvqw/edit#gid=763219425!"",""A2:K500""),5,0)"),"#N/A")</f>
        <v>#N/A</v>
      </c>
      <c r="G495" s="5" t="str">
        <f ca="1">IFERROR(__xludf.DUMMYFUNCTION("VLOOKUP(A495, IMPORTRANGE(""https://docs.google.com/spreadsheets/d/1Fa25-N6f79vxX2vKdAVxmi7Dwy5hf34dnRWdXsvIvqw/edit#gid=763219425!"",""A2:K500""),6,0)"),"#N/A")</f>
        <v>#N/A</v>
      </c>
      <c r="H495" s="27" t="str">
        <f ca="1">IFERROR(__xludf.DUMMYFUNCTION("VLOOKUP(A495, IMPORTRANGE(""https://docs.google.com/spreadsheets/d/1Fa25-N6f79vxX2vKdAVxmi7Dwy5hf34dnRWdXsvIvqw/edit#gid=763219425!"",""A2:K500""),7,0)"),"#N/A")</f>
        <v>#N/A</v>
      </c>
      <c r="I495" s="27" t="str">
        <f ca="1">IFERROR(__xludf.DUMMYFUNCTION("VLOOKUP(A495, IMPORTRANGE(""https://docs.google.com/spreadsheets/d/1Fa25-N6f79vxX2vKdAVxmi7Dwy5hf34dnRWdXsvIvqw/edit#gid=763219425!"",""A2:K500""),8,0)"),"#N/A")</f>
        <v>#N/A</v>
      </c>
      <c r="J495" s="27" t="str">
        <f ca="1">IFERROR(__xludf.DUMMYFUNCTION("VLOOKUP(A495, IMPORTRANGE(""https://docs.google.com/spreadsheets/d/1Fa25-N6f79vxX2vKdAVxmi7Dwy5hf34dnRWdXsvIvqw/edit#gid=763219425!"",""A2:K500""),9,0)"),"#N/A")</f>
        <v>#N/A</v>
      </c>
      <c r="K495" s="27" t="str">
        <f ca="1">IFERROR(__xludf.DUMMYFUNCTION("VLOOKUP(A495, IMPORTRANGE(""https://docs.google.com/spreadsheets/d/1Fa25-N6f79vxX2vKdAVxmi7Dwy5hf34dnRWdXsvIvqw/edit#gid=763219425!"",""A2:K500""),10,0)"),"#N/A")</f>
        <v>#N/A</v>
      </c>
      <c r="L495" s="28" t="e">
        <f t="shared" ca="1" si="4"/>
        <v>#VALUE!</v>
      </c>
      <c r="M495" s="30" t="e">
        <f t="shared" ca="1" si="5"/>
        <v>#VALUE!</v>
      </c>
      <c r="N495" s="5"/>
    </row>
    <row r="496" spans="1:14" ht="14.25" x14ac:dyDescent="0.2">
      <c r="A496" s="25">
        <f t="shared" si="3"/>
        <v>495</v>
      </c>
      <c r="B496" s="26" t="str">
        <f ca="1">IFERROR(__xludf.DUMMYFUNCTION("VLOOKUP(A496, IMPORTRANGE(""https://docs.google.com/spreadsheets/d/1Fa25-N6f79vxX2vKdAVxmi7Dwy5hf34dnRWdXsvIvqw/edit#gid=763219425!"",""A2:K500""),3,0)"),"#N/A")</f>
        <v>#N/A</v>
      </c>
      <c r="C496" s="12" t="str">
        <f ca="1">IFERROR(__xludf.DUMMYFUNCTION("index(SPLIT(B496, "" ""), 0, 3)"),"#N/A")</f>
        <v>#N/A</v>
      </c>
      <c r="D496" s="13" t="e">
        <f ca="1">VLOOKUP(C496,Names!$C$2:$D$54,2,FALSE)</f>
        <v>#N/A</v>
      </c>
      <c r="E496" s="5" t="str">
        <f ca="1">IFERROR(__xludf.DUMMYFUNCTION("VLOOKUP(A496, IMPORTRANGE(""https://docs.google.com/spreadsheets/d/1Fa25-N6f79vxX2vKdAVxmi7Dwy5hf34dnRWdXsvIvqw/edit#gid=763219425!"",""A2:K500""),4,0)"),"#N/A")</f>
        <v>#N/A</v>
      </c>
      <c r="F496" s="5" t="str">
        <f ca="1">IFERROR(__xludf.DUMMYFUNCTION("VLOOKUP(A496, IMPORTRANGE(""https://docs.google.com/spreadsheets/d/1Fa25-N6f79vxX2vKdAVxmi7Dwy5hf34dnRWdXsvIvqw/edit#gid=763219425!"",""A2:K500""),5,0)"),"#N/A")</f>
        <v>#N/A</v>
      </c>
      <c r="G496" s="5" t="str">
        <f ca="1">IFERROR(__xludf.DUMMYFUNCTION("VLOOKUP(A496, IMPORTRANGE(""https://docs.google.com/spreadsheets/d/1Fa25-N6f79vxX2vKdAVxmi7Dwy5hf34dnRWdXsvIvqw/edit#gid=763219425!"",""A2:K500""),6,0)"),"#N/A")</f>
        <v>#N/A</v>
      </c>
      <c r="H496" s="27" t="str">
        <f ca="1">IFERROR(__xludf.DUMMYFUNCTION("VLOOKUP(A496, IMPORTRANGE(""https://docs.google.com/spreadsheets/d/1Fa25-N6f79vxX2vKdAVxmi7Dwy5hf34dnRWdXsvIvqw/edit#gid=763219425!"",""A2:K500""),7,0)"),"#N/A")</f>
        <v>#N/A</v>
      </c>
      <c r="I496" s="27" t="str">
        <f ca="1">IFERROR(__xludf.DUMMYFUNCTION("VLOOKUP(A496, IMPORTRANGE(""https://docs.google.com/spreadsheets/d/1Fa25-N6f79vxX2vKdAVxmi7Dwy5hf34dnRWdXsvIvqw/edit#gid=763219425!"",""A2:K500""),8,0)"),"#N/A")</f>
        <v>#N/A</v>
      </c>
      <c r="J496" s="27" t="str">
        <f ca="1">IFERROR(__xludf.DUMMYFUNCTION("VLOOKUP(A496, IMPORTRANGE(""https://docs.google.com/spreadsheets/d/1Fa25-N6f79vxX2vKdAVxmi7Dwy5hf34dnRWdXsvIvqw/edit#gid=763219425!"",""A2:K500""),9,0)"),"#N/A")</f>
        <v>#N/A</v>
      </c>
      <c r="K496" s="27" t="str">
        <f ca="1">IFERROR(__xludf.DUMMYFUNCTION("VLOOKUP(A496, IMPORTRANGE(""https://docs.google.com/spreadsheets/d/1Fa25-N6f79vxX2vKdAVxmi7Dwy5hf34dnRWdXsvIvqw/edit#gid=763219425!"",""A2:K500""),10,0)"),"#N/A")</f>
        <v>#N/A</v>
      </c>
      <c r="L496" s="28" t="e">
        <f t="shared" ca="1" si="4"/>
        <v>#VALUE!</v>
      </c>
      <c r="M496" s="30" t="e">
        <f t="shared" ca="1" si="5"/>
        <v>#VALUE!</v>
      </c>
      <c r="N496" s="5"/>
    </row>
    <row r="497" spans="1:14" ht="14.25" x14ac:dyDescent="0.2">
      <c r="A497" s="25">
        <f t="shared" si="3"/>
        <v>496</v>
      </c>
      <c r="B497" s="26" t="str">
        <f ca="1">IFERROR(__xludf.DUMMYFUNCTION("VLOOKUP(A497, IMPORTRANGE(""https://docs.google.com/spreadsheets/d/1Fa25-N6f79vxX2vKdAVxmi7Dwy5hf34dnRWdXsvIvqw/edit#gid=763219425!"",""A2:K500""),3,0)"),"#N/A")</f>
        <v>#N/A</v>
      </c>
      <c r="C497" s="12" t="str">
        <f ca="1">IFERROR(__xludf.DUMMYFUNCTION("index(SPLIT(B497, "" ""), 0, 3)"),"#N/A")</f>
        <v>#N/A</v>
      </c>
      <c r="D497" s="13" t="e">
        <f ca="1">VLOOKUP(C497,Names!$C$2:$D$54,2,FALSE)</f>
        <v>#N/A</v>
      </c>
      <c r="E497" s="5" t="str">
        <f ca="1">IFERROR(__xludf.DUMMYFUNCTION("VLOOKUP(A497, IMPORTRANGE(""https://docs.google.com/spreadsheets/d/1Fa25-N6f79vxX2vKdAVxmi7Dwy5hf34dnRWdXsvIvqw/edit#gid=763219425!"",""A2:K500""),4,0)"),"#N/A")</f>
        <v>#N/A</v>
      </c>
      <c r="F497" s="5" t="str">
        <f ca="1">IFERROR(__xludf.DUMMYFUNCTION("VLOOKUP(A497, IMPORTRANGE(""https://docs.google.com/spreadsheets/d/1Fa25-N6f79vxX2vKdAVxmi7Dwy5hf34dnRWdXsvIvqw/edit#gid=763219425!"",""A2:K500""),5,0)"),"#N/A")</f>
        <v>#N/A</v>
      </c>
      <c r="G497" s="5" t="str">
        <f ca="1">IFERROR(__xludf.DUMMYFUNCTION("VLOOKUP(A497, IMPORTRANGE(""https://docs.google.com/spreadsheets/d/1Fa25-N6f79vxX2vKdAVxmi7Dwy5hf34dnRWdXsvIvqw/edit#gid=763219425!"",""A2:K500""),6,0)"),"#N/A")</f>
        <v>#N/A</v>
      </c>
      <c r="H497" s="27" t="str">
        <f ca="1">IFERROR(__xludf.DUMMYFUNCTION("VLOOKUP(A497, IMPORTRANGE(""https://docs.google.com/spreadsheets/d/1Fa25-N6f79vxX2vKdAVxmi7Dwy5hf34dnRWdXsvIvqw/edit#gid=763219425!"",""A2:K500""),7,0)"),"#N/A")</f>
        <v>#N/A</v>
      </c>
      <c r="I497" s="27" t="str">
        <f ca="1">IFERROR(__xludf.DUMMYFUNCTION("VLOOKUP(A497, IMPORTRANGE(""https://docs.google.com/spreadsheets/d/1Fa25-N6f79vxX2vKdAVxmi7Dwy5hf34dnRWdXsvIvqw/edit#gid=763219425!"",""A2:K500""),8,0)"),"#N/A")</f>
        <v>#N/A</v>
      </c>
      <c r="J497" s="27" t="str">
        <f ca="1">IFERROR(__xludf.DUMMYFUNCTION("VLOOKUP(A497, IMPORTRANGE(""https://docs.google.com/spreadsheets/d/1Fa25-N6f79vxX2vKdAVxmi7Dwy5hf34dnRWdXsvIvqw/edit#gid=763219425!"",""A2:K500""),9,0)"),"#N/A")</f>
        <v>#N/A</v>
      </c>
      <c r="K497" s="27" t="str">
        <f ca="1">IFERROR(__xludf.DUMMYFUNCTION("VLOOKUP(A497, IMPORTRANGE(""https://docs.google.com/spreadsheets/d/1Fa25-N6f79vxX2vKdAVxmi7Dwy5hf34dnRWdXsvIvqw/edit#gid=763219425!"",""A2:K500""),10,0)"),"#N/A")</f>
        <v>#N/A</v>
      </c>
      <c r="L497" s="28" t="e">
        <f t="shared" ca="1" si="4"/>
        <v>#VALUE!</v>
      </c>
      <c r="M497" s="30" t="e">
        <f t="shared" ca="1" si="5"/>
        <v>#VALUE!</v>
      </c>
      <c r="N497" s="5"/>
    </row>
    <row r="498" spans="1:14" ht="14.25" x14ac:dyDescent="0.2">
      <c r="A498" s="25">
        <f t="shared" si="3"/>
        <v>497</v>
      </c>
      <c r="B498" s="26" t="str">
        <f ca="1">IFERROR(__xludf.DUMMYFUNCTION("VLOOKUP(A498, IMPORTRANGE(""https://docs.google.com/spreadsheets/d/1Fa25-N6f79vxX2vKdAVxmi7Dwy5hf34dnRWdXsvIvqw/edit#gid=763219425!"",""A2:K500""),3,0)"),"#N/A")</f>
        <v>#N/A</v>
      </c>
      <c r="C498" s="12" t="str">
        <f ca="1">IFERROR(__xludf.DUMMYFUNCTION("index(SPLIT(B498, "" ""), 0, 3)"),"#N/A")</f>
        <v>#N/A</v>
      </c>
      <c r="D498" s="13" t="e">
        <f ca="1">VLOOKUP(C498,Names!$C$2:$D$54,2,FALSE)</f>
        <v>#N/A</v>
      </c>
      <c r="E498" s="5" t="str">
        <f ca="1">IFERROR(__xludf.DUMMYFUNCTION("VLOOKUP(A498, IMPORTRANGE(""https://docs.google.com/spreadsheets/d/1Fa25-N6f79vxX2vKdAVxmi7Dwy5hf34dnRWdXsvIvqw/edit#gid=763219425!"",""A2:K500""),4,0)"),"#N/A")</f>
        <v>#N/A</v>
      </c>
      <c r="F498" s="5" t="str">
        <f ca="1">IFERROR(__xludf.DUMMYFUNCTION("VLOOKUP(A498, IMPORTRANGE(""https://docs.google.com/spreadsheets/d/1Fa25-N6f79vxX2vKdAVxmi7Dwy5hf34dnRWdXsvIvqw/edit#gid=763219425!"",""A2:K500""),5,0)"),"#N/A")</f>
        <v>#N/A</v>
      </c>
      <c r="G498" s="5" t="str">
        <f ca="1">IFERROR(__xludf.DUMMYFUNCTION("VLOOKUP(A498, IMPORTRANGE(""https://docs.google.com/spreadsheets/d/1Fa25-N6f79vxX2vKdAVxmi7Dwy5hf34dnRWdXsvIvqw/edit#gid=763219425!"",""A2:K500""),6,0)"),"#N/A")</f>
        <v>#N/A</v>
      </c>
      <c r="H498" s="27" t="str">
        <f ca="1">IFERROR(__xludf.DUMMYFUNCTION("VLOOKUP(A498, IMPORTRANGE(""https://docs.google.com/spreadsheets/d/1Fa25-N6f79vxX2vKdAVxmi7Dwy5hf34dnRWdXsvIvqw/edit#gid=763219425!"",""A2:K500""),7,0)"),"#N/A")</f>
        <v>#N/A</v>
      </c>
      <c r="I498" s="27" t="str">
        <f ca="1">IFERROR(__xludf.DUMMYFUNCTION("VLOOKUP(A498, IMPORTRANGE(""https://docs.google.com/spreadsheets/d/1Fa25-N6f79vxX2vKdAVxmi7Dwy5hf34dnRWdXsvIvqw/edit#gid=763219425!"",""A2:K500""),8,0)"),"#N/A")</f>
        <v>#N/A</v>
      </c>
      <c r="J498" s="27" t="str">
        <f ca="1">IFERROR(__xludf.DUMMYFUNCTION("VLOOKUP(A498, IMPORTRANGE(""https://docs.google.com/spreadsheets/d/1Fa25-N6f79vxX2vKdAVxmi7Dwy5hf34dnRWdXsvIvqw/edit#gid=763219425!"",""A2:K500""),9,0)"),"#N/A")</f>
        <v>#N/A</v>
      </c>
      <c r="K498" s="27" t="str">
        <f ca="1">IFERROR(__xludf.DUMMYFUNCTION("VLOOKUP(A498, IMPORTRANGE(""https://docs.google.com/spreadsheets/d/1Fa25-N6f79vxX2vKdAVxmi7Dwy5hf34dnRWdXsvIvqw/edit#gid=763219425!"",""A2:K500""),10,0)"),"#N/A")</f>
        <v>#N/A</v>
      </c>
      <c r="L498" s="28" t="e">
        <f t="shared" ca="1" si="4"/>
        <v>#VALUE!</v>
      </c>
      <c r="M498" s="30" t="e">
        <f t="shared" ca="1" si="5"/>
        <v>#VALUE!</v>
      </c>
      <c r="N498" s="5"/>
    </row>
    <row r="499" spans="1:14" ht="14.25" x14ac:dyDescent="0.2">
      <c r="A499" s="25">
        <f t="shared" si="3"/>
        <v>498</v>
      </c>
      <c r="B499" s="26" t="str">
        <f ca="1">IFERROR(__xludf.DUMMYFUNCTION("VLOOKUP(A499, IMPORTRANGE(""https://docs.google.com/spreadsheets/d/1Fa25-N6f79vxX2vKdAVxmi7Dwy5hf34dnRWdXsvIvqw/edit#gid=763219425!"",""A2:K500""),3,0)"),"#N/A")</f>
        <v>#N/A</v>
      </c>
      <c r="C499" s="12" t="str">
        <f ca="1">IFERROR(__xludf.DUMMYFUNCTION("index(SPLIT(B499, "" ""), 0, 3)"),"#N/A")</f>
        <v>#N/A</v>
      </c>
      <c r="D499" s="13" t="e">
        <f ca="1">VLOOKUP(C499,Names!$C$2:$D$54,2,FALSE)</f>
        <v>#N/A</v>
      </c>
      <c r="E499" s="5" t="str">
        <f ca="1">IFERROR(__xludf.DUMMYFUNCTION("VLOOKUP(A499, IMPORTRANGE(""https://docs.google.com/spreadsheets/d/1Fa25-N6f79vxX2vKdAVxmi7Dwy5hf34dnRWdXsvIvqw/edit#gid=763219425!"",""A2:K500""),4,0)"),"#N/A")</f>
        <v>#N/A</v>
      </c>
      <c r="F499" s="5" t="str">
        <f ca="1">IFERROR(__xludf.DUMMYFUNCTION("VLOOKUP(A499, IMPORTRANGE(""https://docs.google.com/spreadsheets/d/1Fa25-N6f79vxX2vKdAVxmi7Dwy5hf34dnRWdXsvIvqw/edit#gid=763219425!"",""A2:K500""),5,0)"),"#N/A")</f>
        <v>#N/A</v>
      </c>
      <c r="G499" s="5" t="str">
        <f ca="1">IFERROR(__xludf.DUMMYFUNCTION("VLOOKUP(A499, IMPORTRANGE(""https://docs.google.com/spreadsheets/d/1Fa25-N6f79vxX2vKdAVxmi7Dwy5hf34dnRWdXsvIvqw/edit#gid=763219425!"",""A2:K500""),6,0)"),"#N/A")</f>
        <v>#N/A</v>
      </c>
      <c r="H499" s="27" t="str">
        <f ca="1">IFERROR(__xludf.DUMMYFUNCTION("VLOOKUP(A499, IMPORTRANGE(""https://docs.google.com/spreadsheets/d/1Fa25-N6f79vxX2vKdAVxmi7Dwy5hf34dnRWdXsvIvqw/edit#gid=763219425!"",""A2:K500""),7,0)"),"#N/A")</f>
        <v>#N/A</v>
      </c>
      <c r="I499" s="27" t="str">
        <f ca="1">IFERROR(__xludf.DUMMYFUNCTION("VLOOKUP(A499, IMPORTRANGE(""https://docs.google.com/spreadsheets/d/1Fa25-N6f79vxX2vKdAVxmi7Dwy5hf34dnRWdXsvIvqw/edit#gid=763219425!"",""A2:K500""),8,0)"),"#N/A")</f>
        <v>#N/A</v>
      </c>
      <c r="J499" s="27" t="str">
        <f ca="1">IFERROR(__xludf.DUMMYFUNCTION("VLOOKUP(A499, IMPORTRANGE(""https://docs.google.com/spreadsheets/d/1Fa25-N6f79vxX2vKdAVxmi7Dwy5hf34dnRWdXsvIvqw/edit#gid=763219425!"",""A2:K500""),9,0)"),"#N/A")</f>
        <v>#N/A</v>
      </c>
      <c r="K499" s="27" t="str">
        <f ca="1">IFERROR(__xludf.DUMMYFUNCTION("VLOOKUP(A499, IMPORTRANGE(""https://docs.google.com/spreadsheets/d/1Fa25-N6f79vxX2vKdAVxmi7Dwy5hf34dnRWdXsvIvqw/edit#gid=763219425!"",""A2:K500""),10,0)"),"#N/A")</f>
        <v>#N/A</v>
      </c>
      <c r="L499" s="28" t="e">
        <f t="shared" ca="1" si="4"/>
        <v>#VALUE!</v>
      </c>
      <c r="M499" s="30" t="e">
        <f t="shared" ca="1" si="5"/>
        <v>#VALUE!</v>
      </c>
      <c r="N499" s="5"/>
    </row>
    <row r="500" spans="1:14" ht="14.25" x14ac:dyDescent="0.2">
      <c r="A500" s="25">
        <f t="shared" si="3"/>
        <v>499</v>
      </c>
      <c r="B500" s="26" t="str">
        <f ca="1">IFERROR(__xludf.DUMMYFUNCTION("VLOOKUP(A500, IMPORTRANGE(""https://docs.google.com/spreadsheets/d/1Fa25-N6f79vxX2vKdAVxmi7Dwy5hf34dnRWdXsvIvqw/edit#gid=763219425!"",""A2:K500""),3,0)"),"#N/A")</f>
        <v>#N/A</v>
      </c>
      <c r="C500" s="12" t="str">
        <f ca="1">IFERROR(__xludf.DUMMYFUNCTION("index(SPLIT(B500, "" ""), 0, 3)"),"#N/A")</f>
        <v>#N/A</v>
      </c>
      <c r="D500" s="13" t="e">
        <f ca="1">VLOOKUP(C500,Names!$C$2:$D$54,2,FALSE)</f>
        <v>#N/A</v>
      </c>
      <c r="E500" s="5" t="str">
        <f ca="1">IFERROR(__xludf.DUMMYFUNCTION("VLOOKUP(A500, IMPORTRANGE(""https://docs.google.com/spreadsheets/d/1Fa25-N6f79vxX2vKdAVxmi7Dwy5hf34dnRWdXsvIvqw/edit#gid=763219425!"",""A2:K500""),4,0)"),"#N/A")</f>
        <v>#N/A</v>
      </c>
      <c r="F500" s="5" t="str">
        <f ca="1">IFERROR(__xludf.DUMMYFUNCTION("VLOOKUP(A500, IMPORTRANGE(""https://docs.google.com/spreadsheets/d/1Fa25-N6f79vxX2vKdAVxmi7Dwy5hf34dnRWdXsvIvqw/edit#gid=763219425!"",""A2:K500""),5,0)"),"#N/A")</f>
        <v>#N/A</v>
      </c>
      <c r="G500" s="5" t="str">
        <f ca="1">IFERROR(__xludf.DUMMYFUNCTION("VLOOKUP(A500, IMPORTRANGE(""https://docs.google.com/spreadsheets/d/1Fa25-N6f79vxX2vKdAVxmi7Dwy5hf34dnRWdXsvIvqw/edit#gid=763219425!"",""A2:K500""),6,0)"),"#N/A")</f>
        <v>#N/A</v>
      </c>
      <c r="H500" s="27" t="str">
        <f ca="1">IFERROR(__xludf.DUMMYFUNCTION("VLOOKUP(A500, IMPORTRANGE(""https://docs.google.com/spreadsheets/d/1Fa25-N6f79vxX2vKdAVxmi7Dwy5hf34dnRWdXsvIvqw/edit#gid=763219425!"",""A2:K500""),7,0)"),"#N/A")</f>
        <v>#N/A</v>
      </c>
      <c r="I500" s="27" t="str">
        <f ca="1">IFERROR(__xludf.DUMMYFUNCTION("VLOOKUP(A500, IMPORTRANGE(""https://docs.google.com/spreadsheets/d/1Fa25-N6f79vxX2vKdAVxmi7Dwy5hf34dnRWdXsvIvqw/edit#gid=763219425!"",""A2:K500""),8,0)"),"#N/A")</f>
        <v>#N/A</v>
      </c>
      <c r="J500" s="27" t="str">
        <f ca="1">IFERROR(__xludf.DUMMYFUNCTION("VLOOKUP(A500, IMPORTRANGE(""https://docs.google.com/spreadsheets/d/1Fa25-N6f79vxX2vKdAVxmi7Dwy5hf34dnRWdXsvIvqw/edit#gid=763219425!"",""A2:K500""),9,0)"),"#N/A")</f>
        <v>#N/A</v>
      </c>
      <c r="K500" s="27" t="str">
        <f ca="1">IFERROR(__xludf.DUMMYFUNCTION("VLOOKUP(A500, IMPORTRANGE(""https://docs.google.com/spreadsheets/d/1Fa25-N6f79vxX2vKdAVxmi7Dwy5hf34dnRWdXsvIvqw/edit#gid=763219425!"",""A2:K500""),10,0)"),"#N/A")</f>
        <v>#N/A</v>
      </c>
      <c r="L500" s="28" t="e">
        <f t="shared" ca="1" si="4"/>
        <v>#VALUE!</v>
      </c>
      <c r="M500" s="30" t="e">
        <f t="shared" ca="1" si="5"/>
        <v>#VALUE!</v>
      </c>
      <c r="N500" s="5"/>
    </row>
    <row r="501" spans="1:14" ht="14.25" x14ac:dyDescent="0.2">
      <c r="A501" s="25">
        <f t="shared" si="3"/>
        <v>500</v>
      </c>
      <c r="B501" s="26" t="str">
        <f ca="1">IFERROR(__xludf.DUMMYFUNCTION("VLOOKUP(A501, IMPORTRANGE(""https://docs.google.com/spreadsheets/d/1Fa25-N6f79vxX2vKdAVxmi7Dwy5hf34dnRWdXsvIvqw/edit#gid=763219425!"",""A2:K500""),3,0)"),"#N/A")</f>
        <v>#N/A</v>
      </c>
      <c r="C501" s="12" t="str">
        <f ca="1">IFERROR(__xludf.DUMMYFUNCTION("index(SPLIT(B501, "" ""), 0, 3)"),"#N/A")</f>
        <v>#N/A</v>
      </c>
      <c r="D501" s="13" t="e">
        <f ca="1">VLOOKUP(C501,Names!$C$2:$D$54,2,FALSE)</f>
        <v>#N/A</v>
      </c>
      <c r="E501" s="5" t="str">
        <f ca="1">IFERROR(__xludf.DUMMYFUNCTION("VLOOKUP(A501, IMPORTRANGE(""https://docs.google.com/spreadsheets/d/1Fa25-N6f79vxX2vKdAVxmi7Dwy5hf34dnRWdXsvIvqw/edit#gid=763219425!"",""A2:K500""),4,0)"),"#N/A")</f>
        <v>#N/A</v>
      </c>
      <c r="F501" s="5" t="str">
        <f ca="1">IFERROR(__xludf.DUMMYFUNCTION("VLOOKUP(A501, IMPORTRANGE(""https://docs.google.com/spreadsheets/d/1Fa25-N6f79vxX2vKdAVxmi7Dwy5hf34dnRWdXsvIvqw/edit#gid=763219425!"",""A2:K500""),5,0)"),"#N/A")</f>
        <v>#N/A</v>
      </c>
      <c r="G501" s="5" t="str">
        <f ca="1">IFERROR(__xludf.DUMMYFUNCTION("VLOOKUP(A501, IMPORTRANGE(""https://docs.google.com/spreadsheets/d/1Fa25-N6f79vxX2vKdAVxmi7Dwy5hf34dnRWdXsvIvqw/edit#gid=763219425!"",""A2:K500""),6,0)"),"#N/A")</f>
        <v>#N/A</v>
      </c>
      <c r="H501" s="27" t="str">
        <f ca="1">IFERROR(__xludf.DUMMYFUNCTION("VLOOKUP(A501, IMPORTRANGE(""https://docs.google.com/spreadsheets/d/1Fa25-N6f79vxX2vKdAVxmi7Dwy5hf34dnRWdXsvIvqw/edit#gid=763219425!"",""A2:K500""),7,0)"),"#N/A")</f>
        <v>#N/A</v>
      </c>
      <c r="I501" s="27" t="str">
        <f ca="1">IFERROR(__xludf.DUMMYFUNCTION("VLOOKUP(A501, IMPORTRANGE(""https://docs.google.com/spreadsheets/d/1Fa25-N6f79vxX2vKdAVxmi7Dwy5hf34dnRWdXsvIvqw/edit#gid=763219425!"",""A2:K500""),8,0)"),"#N/A")</f>
        <v>#N/A</v>
      </c>
      <c r="J501" s="27" t="str">
        <f ca="1">IFERROR(__xludf.DUMMYFUNCTION("VLOOKUP(A501, IMPORTRANGE(""https://docs.google.com/spreadsheets/d/1Fa25-N6f79vxX2vKdAVxmi7Dwy5hf34dnRWdXsvIvqw/edit#gid=763219425!"",""A2:K500""),9,0)"),"#N/A")</f>
        <v>#N/A</v>
      </c>
      <c r="K501" s="27" t="str">
        <f ca="1">IFERROR(__xludf.DUMMYFUNCTION("VLOOKUP(A501, IMPORTRANGE(""https://docs.google.com/spreadsheets/d/1Fa25-N6f79vxX2vKdAVxmi7Dwy5hf34dnRWdXsvIvqw/edit#gid=763219425!"",""A2:K500""),10,0)"),"#N/A")</f>
        <v>#N/A</v>
      </c>
      <c r="L501" s="28" t="e">
        <f t="shared" ca="1" si="4"/>
        <v>#VALUE!</v>
      </c>
      <c r="M501" s="30" t="e">
        <f t="shared" ca="1" si="5"/>
        <v>#VALUE!</v>
      </c>
      <c r="N501" s="5"/>
    </row>
    <row r="502" spans="1:14" ht="12.75" x14ac:dyDescent="0.2">
      <c r="A502" s="31"/>
      <c r="B502" s="5"/>
      <c r="C502" s="5"/>
      <c r="D502" s="13"/>
      <c r="E502" s="28"/>
      <c r="F502" s="28"/>
      <c r="G502" s="5"/>
      <c r="H502" s="32"/>
      <c r="I502" s="5"/>
      <c r="J502" s="5"/>
      <c r="K502" s="5"/>
      <c r="L502" s="5"/>
      <c r="N502" s="5"/>
    </row>
    <row r="503" spans="1:14" ht="12.75" x14ac:dyDescent="0.2">
      <c r="A503" s="31"/>
      <c r="B503" s="5"/>
      <c r="C503" s="5"/>
      <c r="D503" s="13"/>
      <c r="E503" s="28"/>
      <c r="F503" s="28"/>
      <c r="G503" s="5"/>
      <c r="H503" s="32"/>
      <c r="I503" s="5"/>
      <c r="J503" s="5"/>
      <c r="K503" s="5"/>
      <c r="L503" s="5"/>
      <c r="N503" s="5"/>
    </row>
    <row r="504" spans="1:14" ht="12.75" x14ac:dyDescent="0.2">
      <c r="A504" s="31"/>
      <c r="B504" s="5"/>
      <c r="C504" s="5"/>
      <c r="D504" s="13"/>
      <c r="E504" s="28"/>
      <c r="F504" s="28"/>
      <c r="G504" s="5"/>
      <c r="H504" s="32"/>
      <c r="I504" s="5"/>
      <c r="J504" s="5"/>
      <c r="K504" s="5"/>
      <c r="L504" s="5"/>
      <c r="N504" s="5"/>
    </row>
    <row r="505" spans="1:14" ht="12.75" x14ac:dyDescent="0.2">
      <c r="A505" s="31"/>
      <c r="B505" s="5"/>
      <c r="C505" s="5"/>
      <c r="D505" s="13"/>
      <c r="E505" s="28"/>
      <c r="F505" s="28"/>
      <c r="G505" s="5"/>
      <c r="H505" s="32"/>
      <c r="I505" s="5"/>
      <c r="J505" s="5"/>
      <c r="K505" s="5"/>
      <c r="L505" s="5"/>
      <c r="N505" s="5"/>
    </row>
    <row r="506" spans="1:14" ht="12.75" x14ac:dyDescent="0.2">
      <c r="A506" s="31"/>
      <c r="B506" s="5"/>
      <c r="C506" s="5"/>
      <c r="D506" s="13"/>
      <c r="E506" s="28"/>
      <c r="F506" s="28"/>
      <c r="G506" s="5"/>
      <c r="H506" s="32"/>
      <c r="I506" s="5"/>
      <c r="J506" s="5"/>
      <c r="K506" s="5"/>
      <c r="L506" s="5"/>
      <c r="N506" s="5"/>
    </row>
    <row r="507" spans="1:14" ht="12.75" x14ac:dyDescent="0.2">
      <c r="A507" s="31"/>
      <c r="B507" s="5"/>
      <c r="C507" s="5"/>
      <c r="D507" s="13"/>
      <c r="E507" s="28"/>
      <c r="F507" s="28"/>
      <c r="G507" s="5"/>
      <c r="H507" s="32"/>
      <c r="I507" s="5"/>
      <c r="J507" s="5"/>
      <c r="K507" s="5"/>
      <c r="L507" s="5"/>
      <c r="N507" s="5"/>
    </row>
    <row r="508" spans="1:14" ht="12.75" x14ac:dyDescent="0.2">
      <c r="A508" s="31"/>
      <c r="B508" s="5"/>
      <c r="C508" s="5"/>
      <c r="D508" s="13"/>
      <c r="E508" s="28"/>
      <c r="F508" s="28"/>
      <c r="G508" s="5"/>
      <c r="H508" s="32"/>
      <c r="I508" s="5"/>
      <c r="J508" s="5"/>
      <c r="K508" s="5"/>
      <c r="L508" s="5"/>
      <c r="N508" s="5"/>
    </row>
    <row r="509" spans="1:14" ht="12.75" x14ac:dyDescent="0.2">
      <c r="A509" s="31"/>
      <c r="B509" s="5"/>
      <c r="C509" s="5"/>
      <c r="D509" s="13"/>
      <c r="E509" s="28"/>
      <c r="F509" s="28"/>
      <c r="G509" s="5"/>
      <c r="H509" s="32"/>
      <c r="I509" s="5"/>
      <c r="J509" s="5"/>
      <c r="K509" s="5"/>
      <c r="L509" s="5"/>
      <c r="N509" s="5"/>
    </row>
    <row r="510" spans="1:14" ht="12.75" x14ac:dyDescent="0.2">
      <c r="A510" s="31"/>
      <c r="B510" s="5"/>
      <c r="C510" s="5"/>
      <c r="D510" s="13"/>
      <c r="E510" s="28"/>
      <c r="F510" s="28"/>
      <c r="G510" s="5"/>
      <c r="H510" s="32"/>
      <c r="I510" s="5"/>
      <c r="J510" s="5"/>
      <c r="K510" s="5"/>
      <c r="L510" s="5"/>
      <c r="N510" s="5"/>
    </row>
    <row r="511" spans="1:14" ht="12.75" x14ac:dyDescent="0.2">
      <c r="A511" s="31"/>
      <c r="B511" s="5"/>
      <c r="C511" s="5"/>
      <c r="D511" s="13"/>
      <c r="E511" s="28"/>
      <c r="F511" s="28"/>
      <c r="G511" s="5"/>
      <c r="H511" s="32"/>
      <c r="I511" s="5"/>
      <c r="J511" s="5"/>
      <c r="K511" s="5"/>
      <c r="L511" s="5"/>
      <c r="N511" s="5"/>
    </row>
    <row r="512" spans="1:14" ht="12.75" x14ac:dyDescent="0.2">
      <c r="A512" s="31"/>
      <c r="B512" s="5"/>
      <c r="C512" s="5"/>
      <c r="D512" s="13"/>
      <c r="E512" s="28"/>
      <c r="F512" s="28"/>
      <c r="G512" s="5"/>
      <c r="H512" s="32"/>
      <c r="I512" s="5"/>
      <c r="J512" s="5"/>
      <c r="K512" s="5"/>
      <c r="L512" s="5"/>
      <c r="N512" s="5"/>
    </row>
    <row r="513" spans="1:14" ht="12.75" x14ac:dyDescent="0.2">
      <c r="A513" s="31"/>
      <c r="B513" s="5"/>
      <c r="C513" s="5"/>
      <c r="D513" s="13"/>
      <c r="E513" s="28"/>
      <c r="F513" s="28"/>
      <c r="G513" s="5"/>
      <c r="H513" s="32"/>
      <c r="I513" s="5"/>
      <c r="J513" s="5"/>
      <c r="K513" s="5"/>
      <c r="L513" s="5"/>
      <c r="N513" s="5"/>
    </row>
    <row r="514" spans="1:14" ht="12.75" x14ac:dyDescent="0.2">
      <c r="A514" s="31"/>
      <c r="B514" s="5"/>
      <c r="C514" s="5"/>
      <c r="D514" s="13"/>
      <c r="E514" s="28"/>
      <c r="F514" s="28"/>
      <c r="G514" s="5"/>
      <c r="H514" s="32"/>
      <c r="I514" s="5"/>
      <c r="J514" s="5"/>
      <c r="K514" s="5"/>
      <c r="L514" s="5"/>
      <c r="N514" s="5"/>
    </row>
    <row r="515" spans="1:14" ht="12.75" x14ac:dyDescent="0.2">
      <c r="A515" s="31"/>
      <c r="B515" s="5"/>
      <c r="C515" s="5"/>
      <c r="D515" s="13"/>
      <c r="E515" s="28"/>
      <c r="F515" s="28"/>
      <c r="G515" s="5"/>
      <c r="H515" s="32"/>
      <c r="I515" s="5"/>
      <c r="J515" s="5"/>
      <c r="K515" s="5"/>
      <c r="L515" s="5"/>
      <c r="N515" s="5"/>
    </row>
    <row r="516" spans="1:14" ht="12.75" x14ac:dyDescent="0.2">
      <c r="A516" s="31"/>
      <c r="B516" s="5"/>
      <c r="C516" s="5"/>
      <c r="D516" s="13"/>
      <c r="E516" s="28"/>
      <c r="F516" s="28"/>
      <c r="G516" s="5"/>
      <c r="H516" s="32"/>
      <c r="I516" s="5"/>
      <c r="J516" s="5"/>
      <c r="K516" s="5"/>
      <c r="L516" s="5"/>
      <c r="N516" s="5"/>
    </row>
    <row r="517" spans="1:14" ht="12.75" x14ac:dyDescent="0.2">
      <c r="A517" s="31"/>
      <c r="B517" s="5"/>
      <c r="C517" s="5"/>
      <c r="D517" s="13"/>
      <c r="E517" s="28"/>
      <c r="F517" s="28"/>
      <c r="G517" s="5"/>
      <c r="H517" s="32"/>
      <c r="I517" s="5"/>
      <c r="J517" s="5"/>
      <c r="K517" s="5"/>
      <c r="L517" s="5"/>
      <c r="N517" s="5"/>
    </row>
    <row r="518" spans="1:14" ht="12.75" x14ac:dyDescent="0.2">
      <c r="A518" s="31"/>
      <c r="B518" s="5"/>
      <c r="C518" s="5"/>
      <c r="D518" s="13"/>
      <c r="E518" s="28"/>
      <c r="F518" s="28"/>
      <c r="G518" s="5"/>
      <c r="H518" s="32"/>
      <c r="I518" s="5"/>
      <c r="J518" s="5"/>
      <c r="K518" s="5"/>
      <c r="L518" s="5"/>
      <c r="N518" s="5"/>
    </row>
    <row r="519" spans="1:14" ht="12.75" x14ac:dyDescent="0.2">
      <c r="A519" s="31"/>
      <c r="B519" s="5"/>
      <c r="C519" s="5"/>
      <c r="D519" s="13"/>
      <c r="E519" s="28"/>
      <c r="F519" s="28"/>
      <c r="G519" s="5"/>
      <c r="H519" s="32"/>
      <c r="I519" s="5"/>
      <c r="J519" s="5"/>
      <c r="K519" s="5"/>
      <c r="L519" s="5"/>
      <c r="N519" s="5"/>
    </row>
    <row r="520" spans="1:14" ht="12.75" x14ac:dyDescent="0.2">
      <c r="A520" s="31"/>
      <c r="B520" s="5"/>
      <c r="C520" s="5"/>
      <c r="D520" s="13"/>
      <c r="E520" s="28"/>
      <c r="F520" s="28"/>
      <c r="G520" s="5"/>
      <c r="H520" s="32"/>
      <c r="I520" s="5"/>
      <c r="J520" s="5"/>
      <c r="K520" s="5"/>
      <c r="L520" s="5"/>
      <c r="N520" s="5"/>
    </row>
    <row r="521" spans="1:14" ht="12.75" x14ac:dyDescent="0.2">
      <c r="A521" s="31"/>
      <c r="B521" s="5"/>
      <c r="C521" s="5"/>
      <c r="D521" s="13"/>
      <c r="E521" s="28"/>
      <c r="F521" s="28"/>
      <c r="G521" s="5"/>
      <c r="H521" s="32"/>
      <c r="I521" s="5"/>
      <c r="J521" s="5"/>
      <c r="K521" s="5"/>
      <c r="L521" s="5"/>
      <c r="N521" s="5"/>
    </row>
    <row r="522" spans="1:14" ht="12.75" x14ac:dyDescent="0.2">
      <c r="A522" s="31"/>
      <c r="B522" s="5"/>
      <c r="C522" s="5"/>
      <c r="D522" s="13"/>
      <c r="E522" s="28"/>
      <c r="F522" s="28"/>
      <c r="G522" s="5"/>
      <c r="H522" s="32"/>
      <c r="I522" s="5"/>
      <c r="J522" s="5"/>
      <c r="K522" s="5"/>
      <c r="L522" s="5"/>
      <c r="N522" s="5"/>
    </row>
    <row r="523" spans="1:14" ht="12.75" x14ac:dyDescent="0.2">
      <c r="A523" s="31"/>
      <c r="B523" s="5"/>
      <c r="C523" s="5"/>
      <c r="D523" s="13"/>
      <c r="E523" s="28"/>
      <c r="F523" s="28"/>
      <c r="G523" s="5"/>
      <c r="H523" s="32"/>
      <c r="I523" s="5"/>
      <c r="J523" s="5"/>
      <c r="K523" s="5"/>
      <c r="L523" s="5"/>
      <c r="N523" s="5"/>
    </row>
    <row r="524" spans="1:14" ht="12.75" x14ac:dyDescent="0.2">
      <c r="A524" s="31"/>
      <c r="B524" s="5"/>
      <c r="C524" s="5"/>
      <c r="D524" s="13"/>
      <c r="E524" s="28"/>
      <c r="F524" s="28"/>
      <c r="G524" s="5"/>
      <c r="H524" s="32"/>
      <c r="I524" s="5"/>
      <c r="J524" s="5"/>
      <c r="K524" s="5"/>
      <c r="L524" s="5"/>
      <c r="N524" s="5"/>
    </row>
    <row r="525" spans="1:14" ht="12.75" x14ac:dyDescent="0.2">
      <c r="A525" s="31"/>
      <c r="B525" s="5"/>
      <c r="C525" s="5"/>
      <c r="D525" s="13"/>
      <c r="E525" s="28"/>
      <c r="F525" s="28"/>
      <c r="G525" s="5"/>
      <c r="H525" s="32"/>
      <c r="I525" s="5"/>
      <c r="J525" s="5"/>
      <c r="K525" s="5"/>
      <c r="L525" s="5"/>
      <c r="N525" s="5"/>
    </row>
    <row r="526" spans="1:14" ht="12.75" x14ac:dyDescent="0.2">
      <c r="A526" s="31"/>
      <c r="B526" s="5"/>
      <c r="C526" s="5"/>
      <c r="D526" s="13"/>
      <c r="E526" s="28"/>
      <c r="F526" s="28"/>
      <c r="G526" s="5"/>
      <c r="H526" s="32"/>
      <c r="I526" s="5"/>
      <c r="J526" s="5"/>
      <c r="K526" s="5"/>
      <c r="L526" s="5"/>
      <c r="N526" s="5"/>
    </row>
    <row r="527" spans="1:14" ht="12.75" x14ac:dyDescent="0.2">
      <c r="A527" s="31"/>
      <c r="B527" s="5"/>
      <c r="C527" s="5"/>
      <c r="D527" s="13"/>
      <c r="E527" s="28"/>
      <c r="F527" s="28"/>
      <c r="G527" s="5"/>
      <c r="H527" s="32"/>
      <c r="I527" s="5"/>
      <c r="J527" s="5"/>
      <c r="K527" s="5"/>
      <c r="L527" s="5"/>
      <c r="N527" s="5"/>
    </row>
    <row r="528" spans="1:14" ht="12.75" x14ac:dyDescent="0.2">
      <c r="A528" s="31"/>
      <c r="B528" s="5"/>
      <c r="C528" s="5"/>
      <c r="D528" s="13"/>
      <c r="E528" s="28"/>
      <c r="F528" s="28"/>
      <c r="G528" s="5"/>
      <c r="H528" s="32"/>
      <c r="I528" s="5"/>
      <c r="J528" s="5"/>
      <c r="K528" s="5"/>
      <c r="L528" s="5"/>
      <c r="N528" s="5"/>
    </row>
    <row r="529" spans="1:14" ht="12.75" x14ac:dyDescent="0.2">
      <c r="A529" s="31"/>
      <c r="B529" s="5"/>
      <c r="C529" s="5"/>
      <c r="D529" s="13"/>
      <c r="E529" s="28"/>
      <c r="F529" s="28"/>
      <c r="G529" s="5"/>
      <c r="H529" s="32"/>
      <c r="I529" s="5"/>
      <c r="J529" s="5"/>
      <c r="K529" s="5"/>
      <c r="L529" s="5"/>
      <c r="N529" s="5"/>
    </row>
    <row r="530" spans="1:14" ht="12.75" x14ac:dyDescent="0.2">
      <c r="A530" s="31"/>
      <c r="B530" s="5"/>
      <c r="C530" s="5"/>
      <c r="D530" s="13"/>
      <c r="E530" s="28"/>
      <c r="F530" s="28"/>
      <c r="G530" s="5"/>
      <c r="H530" s="32"/>
      <c r="I530" s="5"/>
      <c r="J530" s="5"/>
      <c r="K530" s="5"/>
      <c r="L530" s="5"/>
      <c r="N530" s="5"/>
    </row>
    <row r="531" spans="1:14" ht="12.75" x14ac:dyDescent="0.2">
      <c r="A531" s="31"/>
      <c r="B531" s="5"/>
      <c r="C531" s="5"/>
      <c r="D531" s="13"/>
      <c r="E531" s="28"/>
      <c r="F531" s="28"/>
      <c r="G531" s="5"/>
      <c r="H531" s="32"/>
      <c r="I531" s="5"/>
      <c r="J531" s="5"/>
      <c r="K531" s="5"/>
      <c r="L531" s="5"/>
      <c r="N531" s="5"/>
    </row>
    <row r="532" spans="1:14" ht="12.75" x14ac:dyDescent="0.2">
      <c r="A532" s="31"/>
      <c r="B532" s="5"/>
      <c r="C532" s="5"/>
      <c r="D532" s="13"/>
      <c r="E532" s="28"/>
      <c r="F532" s="28"/>
      <c r="G532" s="5"/>
      <c r="H532" s="32"/>
      <c r="I532" s="5"/>
      <c r="J532" s="5"/>
      <c r="K532" s="5"/>
      <c r="L532" s="5"/>
      <c r="N532" s="5"/>
    </row>
    <row r="533" spans="1:14" ht="12.75" x14ac:dyDescent="0.2">
      <c r="A533" s="31"/>
      <c r="B533" s="5"/>
      <c r="C533" s="5"/>
      <c r="D533" s="13"/>
      <c r="E533" s="28"/>
      <c r="F533" s="28"/>
      <c r="G533" s="5"/>
      <c r="H533" s="32"/>
      <c r="I533" s="5"/>
      <c r="J533" s="5"/>
      <c r="K533" s="5"/>
      <c r="L533" s="5"/>
      <c r="N533" s="5"/>
    </row>
    <row r="534" spans="1:14" ht="12.75" x14ac:dyDescent="0.2">
      <c r="A534" s="31"/>
      <c r="B534" s="5"/>
      <c r="C534" s="5"/>
      <c r="D534" s="13"/>
      <c r="E534" s="28"/>
      <c r="F534" s="28"/>
      <c r="G534" s="5"/>
      <c r="H534" s="32"/>
      <c r="I534" s="5"/>
      <c r="J534" s="5"/>
      <c r="K534" s="5"/>
      <c r="L534" s="5"/>
      <c r="N534" s="5"/>
    </row>
    <row r="535" spans="1:14" ht="12.75" x14ac:dyDescent="0.2">
      <c r="A535" s="31"/>
      <c r="B535" s="5"/>
      <c r="C535" s="5"/>
      <c r="D535" s="13"/>
      <c r="E535" s="28"/>
      <c r="F535" s="28"/>
      <c r="G535" s="5"/>
      <c r="H535" s="32"/>
      <c r="I535" s="5"/>
      <c r="J535" s="5"/>
      <c r="K535" s="5"/>
      <c r="L535" s="5"/>
      <c r="N535" s="5"/>
    </row>
    <row r="536" spans="1:14" ht="12.75" x14ac:dyDescent="0.2">
      <c r="A536" s="31"/>
      <c r="B536" s="5"/>
      <c r="C536" s="5"/>
      <c r="D536" s="13"/>
      <c r="E536" s="28"/>
      <c r="F536" s="28"/>
      <c r="G536" s="5"/>
      <c r="H536" s="32"/>
      <c r="I536" s="5"/>
      <c r="J536" s="5"/>
      <c r="K536" s="5"/>
      <c r="L536" s="5"/>
      <c r="N536" s="5"/>
    </row>
    <row r="537" spans="1:14" ht="12.75" x14ac:dyDescent="0.2">
      <c r="A537" s="31"/>
      <c r="B537" s="5"/>
      <c r="C537" s="5"/>
      <c r="D537" s="13"/>
      <c r="E537" s="28"/>
      <c r="F537" s="28"/>
      <c r="G537" s="5"/>
      <c r="H537" s="32"/>
      <c r="I537" s="5"/>
      <c r="J537" s="5"/>
      <c r="K537" s="5"/>
      <c r="L537" s="5"/>
      <c r="N537" s="5"/>
    </row>
    <row r="538" spans="1:14" ht="12.75" x14ac:dyDescent="0.2">
      <c r="A538" s="31"/>
      <c r="B538" s="5"/>
      <c r="C538" s="5"/>
      <c r="D538" s="13"/>
      <c r="E538" s="28"/>
      <c r="F538" s="28"/>
      <c r="G538" s="5"/>
      <c r="H538" s="32"/>
      <c r="I538" s="5"/>
      <c r="J538" s="5"/>
      <c r="K538" s="5"/>
      <c r="L538" s="5"/>
      <c r="N538" s="5"/>
    </row>
    <row r="539" spans="1:14" ht="12.75" x14ac:dyDescent="0.2">
      <c r="A539" s="31"/>
      <c r="B539" s="5"/>
      <c r="C539" s="5"/>
      <c r="D539" s="13"/>
      <c r="E539" s="28"/>
      <c r="F539" s="28"/>
      <c r="G539" s="5"/>
      <c r="H539" s="32"/>
      <c r="I539" s="5"/>
      <c r="J539" s="5"/>
      <c r="K539" s="5"/>
      <c r="L539" s="5"/>
      <c r="N539" s="5"/>
    </row>
    <row r="540" spans="1:14" ht="12.75" x14ac:dyDescent="0.2">
      <c r="A540" s="31"/>
      <c r="B540" s="5"/>
      <c r="C540" s="5"/>
      <c r="D540" s="13"/>
      <c r="E540" s="28"/>
      <c r="F540" s="28"/>
      <c r="G540" s="5"/>
      <c r="H540" s="32"/>
      <c r="I540" s="5"/>
      <c r="J540" s="5"/>
      <c r="K540" s="5"/>
      <c r="L540" s="5"/>
      <c r="N540" s="5"/>
    </row>
    <row r="541" spans="1:14" ht="12.75" x14ac:dyDescent="0.2">
      <c r="A541" s="31"/>
      <c r="B541" s="5"/>
      <c r="C541" s="5"/>
      <c r="D541" s="13"/>
      <c r="E541" s="28"/>
      <c r="F541" s="28"/>
      <c r="G541" s="5"/>
      <c r="H541" s="32"/>
      <c r="I541" s="5"/>
      <c r="J541" s="5"/>
      <c r="K541" s="5"/>
      <c r="L541" s="5"/>
      <c r="N541" s="5"/>
    </row>
    <row r="542" spans="1:14" ht="12.75" x14ac:dyDescent="0.2">
      <c r="A542" s="31"/>
      <c r="B542" s="5"/>
      <c r="C542" s="5"/>
      <c r="D542" s="13"/>
      <c r="E542" s="28"/>
      <c r="F542" s="28"/>
      <c r="G542" s="5"/>
      <c r="H542" s="32"/>
      <c r="I542" s="5"/>
      <c r="J542" s="5"/>
      <c r="K542" s="5"/>
      <c r="L542" s="5"/>
      <c r="N542" s="5"/>
    </row>
    <row r="543" spans="1:14" ht="12.75" x14ac:dyDescent="0.2">
      <c r="A543" s="31"/>
      <c r="B543" s="5"/>
      <c r="C543" s="5"/>
      <c r="D543" s="13"/>
      <c r="E543" s="28"/>
      <c r="F543" s="28"/>
      <c r="G543" s="5"/>
      <c r="H543" s="32"/>
      <c r="I543" s="5"/>
      <c r="J543" s="5"/>
      <c r="K543" s="5"/>
      <c r="L543" s="5"/>
      <c r="N543" s="5"/>
    </row>
    <row r="544" spans="1:14" ht="12.75" x14ac:dyDescent="0.2">
      <c r="A544" s="31"/>
      <c r="B544" s="5"/>
      <c r="C544" s="5"/>
      <c r="D544" s="13"/>
      <c r="E544" s="28"/>
      <c r="F544" s="28"/>
      <c r="G544" s="5"/>
      <c r="H544" s="32"/>
      <c r="I544" s="5"/>
      <c r="J544" s="5"/>
      <c r="K544" s="5"/>
      <c r="L544" s="5"/>
      <c r="N544" s="5"/>
    </row>
    <row r="545" spans="1:14" ht="12.75" x14ac:dyDescent="0.2">
      <c r="A545" s="31"/>
      <c r="B545" s="5"/>
      <c r="C545" s="5"/>
      <c r="D545" s="13"/>
      <c r="E545" s="28"/>
      <c r="F545" s="28"/>
      <c r="G545" s="5"/>
      <c r="H545" s="32"/>
      <c r="I545" s="5"/>
      <c r="J545" s="5"/>
      <c r="K545" s="5"/>
      <c r="L545" s="5"/>
      <c r="N545" s="5"/>
    </row>
    <row r="546" spans="1:14" ht="12.75" x14ac:dyDescent="0.2">
      <c r="A546" s="31"/>
      <c r="B546" s="5"/>
      <c r="C546" s="5"/>
      <c r="D546" s="13"/>
      <c r="E546" s="28"/>
      <c r="F546" s="28"/>
      <c r="G546" s="5"/>
      <c r="H546" s="32"/>
      <c r="I546" s="5"/>
      <c r="J546" s="5"/>
      <c r="K546" s="5"/>
      <c r="L546" s="5"/>
      <c r="N546" s="5"/>
    </row>
    <row r="547" spans="1:14" ht="12.75" x14ac:dyDescent="0.2">
      <c r="A547" s="31"/>
      <c r="B547" s="5"/>
      <c r="C547" s="5"/>
      <c r="D547" s="13"/>
      <c r="E547" s="28"/>
      <c r="F547" s="28"/>
      <c r="G547" s="5"/>
      <c r="H547" s="32"/>
      <c r="I547" s="5"/>
      <c r="J547" s="5"/>
      <c r="K547" s="5"/>
      <c r="L547" s="5"/>
      <c r="N547" s="5"/>
    </row>
    <row r="548" spans="1:14" ht="12.75" x14ac:dyDescent="0.2">
      <c r="A548" s="31"/>
      <c r="B548" s="5"/>
      <c r="C548" s="5"/>
      <c r="D548" s="13"/>
      <c r="E548" s="28"/>
      <c r="F548" s="28"/>
      <c r="G548" s="5"/>
      <c r="H548" s="32"/>
      <c r="I548" s="5"/>
      <c r="J548" s="5"/>
      <c r="K548" s="5"/>
      <c r="L548" s="5"/>
      <c r="N548" s="5"/>
    </row>
    <row r="549" spans="1:14" ht="12.75" x14ac:dyDescent="0.2">
      <c r="A549" s="31"/>
      <c r="B549" s="5"/>
      <c r="C549" s="5"/>
      <c r="D549" s="13"/>
      <c r="E549" s="28"/>
      <c r="F549" s="28"/>
      <c r="G549" s="5"/>
      <c r="H549" s="32"/>
      <c r="I549" s="5"/>
      <c r="J549" s="5"/>
      <c r="K549" s="5"/>
      <c r="L549" s="5"/>
      <c r="N549" s="5"/>
    </row>
    <row r="550" spans="1:14" ht="12.75" x14ac:dyDescent="0.2">
      <c r="A550" s="31"/>
      <c r="B550" s="5"/>
      <c r="C550" s="5"/>
      <c r="D550" s="13"/>
      <c r="E550" s="28"/>
      <c r="F550" s="28"/>
      <c r="G550" s="5"/>
      <c r="H550" s="32"/>
      <c r="I550" s="5"/>
      <c r="J550" s="5"/>
      <c r="K550" s="5"/>
      <c r="L550" s="5"/>
      <c r="N550" s="5"/>
    </row>
    <row r="551" spans="1:14" ht="12.75" x14ac:dyDescent="0.2">
      <c r="A551" s="31"/>
      <c r="B551" s="5"/>
      <c r="C551" s="5"/>
      <c r="D551" s="13"/>
      <c r="E551" s="28"/>
      <c r="F551" s="28"/>
      <c r="G551" s="5"/>
      <c r="H551" s="32"/>
      <c r="I551" s="5"/>
      <c r="J551" s="5"/>
      <c r="K551" s="5"/>
      <c r="L551" s="5"/>
      <c r="N551" s="5"/>
    </row>
    <row r="552" spans="1:14" ht="12.75" x14ac:dyDescent="0.2">
      <c r="A552" s="31"/>
      <c r="B552" s="5"/>
      <c r="C552" s="5"/>
      <c r="D552" s="13"/>
      <c r="E552" s="28"/>
      <c r="F552" s="28"/>
      <c r="G552" s="5"/>
      <c r="H552" s="32"/>
      <c r="I552" s="5"/>
      <c r="J552" s="5"/>
      <c r="K552" s="5"/>
      <c r="L552" s="5"/>
      <c r="N552" s="5"/>
    </row>
    <row r="553" spans="1:14" ht="12.75" x14ac:dyDescent="0.2">
      <c r="A553" s="31"/>
      <c r="B553" s="5"/>
      <c r="C553" s="5"/>
      <c r="D553" s="13"/>
      <c r="E553" s="28"/>
      <c r="F553" s="28"/>
      <c r="G553" s="5"/>
      <c r="H553" s="32"/>
      <c r="I553" s="5"/>
      <c r="J553" s="5"/>
      <c r="K553" s="5"/>
      <c r="L553" s="5"/>
      <c r="N553" s="5"/>
    </row>
    <row r="554" spans="1:14" ht="12.75" x14ac:dyDescent="0.2">
      <c r="A554" s="31"/>
      <c r="B554" s="5"/>
      <c r="C554" s="5"/>
      <c r="D554" s="13"/>
      <c r="E554" s="28"/>
      <c r="F554" s="28"/>
      <c r="G554" s="5"/>
      <c r="H554" s="32"/>
      <c r="I554" s="5"/>
      <c r="J554" s="5"/>
      <c r="K554" s="5"/>
      <c r="L554" s="5"/>
      <c r="N554" s="5"/>
    </row>
    <row r="555" spans="1:14" ht="12.75" x14ac:dyDescent="0.2">
      <c r="A555" s="31"/>
      <c r="B555" s="5"/>
      <c r="C555" s="5"/>
      <c r="D555" s="13"/>
      <c r="E555" s="28"/>
      <c r="F555" s="28"/>
      <c r="G555" s="5"/>
      <c r="H555" s="32"/>
      <c r="I555" s="5"/>
      <c r="J555" s="5"/>
      <c r="K555" s="5"/>
      <c r="L555" s="5"/>
      <c r="N555" s="5"/>
    </row>
    <row r="556" spans="1:14" ht="12.75" x14ac:dyDescent="0.2">
      <c r="A556" s="31"/>
      <c r="B556" s="5"/>
      <c r="C556" s="5"/>
      <c r="D556" s="13"/>
      <c r="E556" s="28"/>
      <c r="F556" s="28"/>
      <c r="G556" s="5"/>
      <c r="H556" s="32"/>
      <c r="I556" s="5"/>
      <c r="J556" s="5"/>
      <c r="K556" s="5"/>
      <c r="L556" s="5"/>
      <c r="N556" s="5"/>
    </row>
    <row r="557" spans="1:14" ht="12.75" x14ac:dyDescent="0.2">
      <c r="A557" s="31"/>
      <c r="B557" s="5"/>
      <c r="C557" s="5"/>
      <c r="D557" s="13"/>
      <c r="E557" s="28"/>
      <c r="F557" s="28"/>
      <c r="G557" s="5"/>
      <c r="H557" s="32"/>
      <c r="I557" s="5"/>
      <c r="J557" s="5"/>
      <c r="K557" s="5"/>
      <c r="L557" s="5"/>
      <c r="N557" s="5"/>
    </row>
    <row r="558" spans="1:14" ht="12.75" x14ac:dyDescent="0.2">
      <c r="A558" s="31"/>
      <c r="B558" s="5"/>
      <c r="C558" s="5"/>
      <c r="D558" s="13"/>
      <c r="E558" s="28"/>
      <c r="F558" s="28"/>
      <c r="G558" s="5"/>
      <c r="H558" s="32"/>
      <c r="I558" s="5"/>
      <c r="J558" s="5"/>
      <c r="K558" s="5"/>
      <c r="L558" s="5"/>
      <c r="N558" s="5"/>
    </row>
    <row r="559" spans="1:14" ht="12.75" x14ac:dyDescent="0.2">
      <c r="A559" s="31"/>
      <c r="B559" s="5"/>
      <c r="C559" s="5"/>
      <c r="D559" s="13"/>
      <c r="E559" s="28"/>
      <c r="F559" s="28"/>
      <c r="G559" s="5"/>
      <c r="H559" s="32"/>
      <c r="I559" s="5"/>
      <c r="J559" s="5"/>
      <c r="K559" s="5"/>
      <c r="L559" s="5"/>
      <c r="N559" s="5"/>
    </row>
    <row r="560" spans="1:14" ht="12.75" x14ac:dyDescent="0.2">
      <c r="A560" s="31"/>
      <c r="B560" s="5"/>
      <c r="C560" s="5"/>
      <c r="D560" s="13"/>
      <c r="E560" s="28"/>
      <c r="F560" s="28"/>
      <c r="G560" s="5"/>
      <c r="H560" s="32"/>
      <c r="I560" s="5"/>
      <c r="J560" s="5"/>
      <c r="K560" s="5"/>
      <c r="L560" s="5"/>
      <c r="N560" s="5"/>
    </row>
    <row r="561" spans="1:14" ht="12.75" x14ac:dyDescent="0.2">
      <c r="A561" s="31"/>
      <c r="B561" s="5"/>
      <c r="C561" s="5"/>
      <c r="D561" s="13"/>
      <c r="E561" s="28"/>
      <c r="F561" s="28"/>
      <c r="G561" s="5"/>
      <c r="H561" s="32"/>
      <c r="I561" s="5"/>
      <c r="J561" s="5"/>
      <c r="K561" s="5"/>
      <c r="L561" s="5"/>
      <c r="N561" s="5"/>
    </row>
    <row r="562" spans="1:14" ht="12.75" x14ac:dyDescent="0.2">
      <c r="A562" s="31"/>
      <c r="B562" s="5"/>
      <c r="C562" s="5"/>
      <c r="D562" s="13"/>
      <c r="E562" s="28"/>
      <c r="F562" s="28"/>
      <c r="G562" s="5"/>
      <c r="H562" s="32"/>
      <c r="I562" s="5"/>
      <c r="J562" s="5"/>
      <c r="K562" s="5"/>
      <c r="L562" s="5"/>
      <c r="N562" s="5"/>
    </row>
    <row r="563" spans="1:14" ht="12.75" x14ac:dyDescent="0.2">
      <c r="A563" s="31"/>
      <c r="B563" s="5"/>
      <c r="C563" s="5"/>
      <c r="D563" s="13"/>
      <c r="E563" s="28"/>
      <c r="F563" s="28"/>
      <c r="G563" s="5"/>
      <c r="H563" s="32"/>
      <c r="I563" s="5"/>
      <c r="J563" s="5"/>
      <c r="K563" s="5"/>
      <c r="L563" s="5"/>
      <c r="N563" s="5"/>
    </row>
    <row r="564" spans="1:14" ht="12.75" x14ac:dyDescent="0.2">
      <c r="A564" s="31"/>
      <c r="B564" s="5"/>
      <c r="C564" s="5"/>
      <c r="D564" s="13"/>
      <c r="E564" s="28"/>
      <c r="F564" s="28"/>
      <c r="G564" s="5"/>
      <c r="H564" s="32"/>
      <c r="I564" s="5"/>
      <c r="J564" s="5"/>
      <c r="K564" s="5"/>
      <c r="L564" s="5"/>
      <c r="N564" s="5"/>
    </row>
    <row r="565" spans="1:14" ht="12.75" x14ac:dyDescent="0.2">
      <c r="A565" s="31"/>
      <c r="B565" s="5"/>
      <c r="C565" s="5"/>
      <c r="D565" s="13"/>
      <c r="E565" s="28"/>
      <c r="F565" s="28"/>
      <c r="G565" s="5"/>
      <c r="H565" s="32"/>
      <c r="I565" s="5"/>
      <c r="J565" s="5"/>
      <c r="K565" s="5"/>
      <c r="L565" s="5"/>
      <c r="N565" s="5"/>
    </row>
    <row r="566" spans="1:14" ht="12.75" x14ac:dyDescent="0.2">
      <c r="A566" s="31"/>
      <c r="B566" s="5"/>
      <c r="C566" s="5"/>
      <c r="D566" s="13"/>
      <c r="E566" s="28"/>
      <c r="F566" s="28"/>
      <c r="G566" s="5"/>
      <c r="H566" s="32"/>
      <c r="I566" s="5"/>
      <c r="J566" s="5"/>
      <c r="K566" s="5"/>
      <c r="L566" s="5"/>
      <c r="N566" s="5"/>
    </row>
    <row r="567" spans="1:14" ht="12.75" x14ac:dyDescent="0.2">
      <c r="A567" s="31"/>
      <c r="B567" s="5"/>
      <c r="C567" s="5"/>
      <c r="D567" s="13"/>
      <c r="E567" s="28"/>
      <c r="F567" s="28"/>
      <c r="G567" s="5"/>
      <c r="H567" s="32"/>
      <c r="I567" s="5"/>
      <c r="J567" s="5"/>
      <c r="K567" s="5"/>
      <c r="L567" s="5"/>
      <c r="N567" s="5"/>
    </row>
    <row r="568" spans="1:14" ht="12.75" x14ac:dyDescent="0.2">
      <c r="A568" s="31"/>
      <c r="B568" s="5"/>
      <c r="C568" s="5"/>
      <c r="D568" s="13"/>
      <c r="E568" s="28"/>
      <c r="F568" s="28"/>
      <c r="G568" s="5"/>
      <c r="H568" s="32"/>
      <c r="I568" s="5"/>
      <c r="J568" s="5"/>
      <c r="K568" s="5"/>
      <c r="L568" s="5"/>
      <c r="N568" s="5"/>
    </row>
    <row r="569" spans="1:14" ht="12.75" x14ac:dyDescent="0.2">
      <c r="A569" s="31"/>
      <c r="B569" s="5"/>
      <c r="C569" s="5"/>
      <c r="D569" s="13"/>
      <c r="E569" s="28"/>
      <c r="F569" s="28"/>
      <c r="G569" s="5"/>
      <c r="H569" s="32"/>
      <c r="I569" s="5"/>
      <c r="J569" s="5"/>
      <c r="K569" s="5"/>
      <c r="L569" s="5"/>
      <c r="N569" s="5"/>
    </row>
    <row r="570" spans="1:14" ht="12.75" x14ac:dyDescent="0.2">
      <c r="A570" s="31"/>
      <c r="B570" s="5"/>
      <c r="C570" s="5"/>
      <c r="D570" s="13"/>
      <c r="E570" s="28"/>
      <c r="F570" s="28"/>
      <c r="G570" s="5"/>
      <c r="H570" s="32"/>
      <c r="I570" s="5"/>
      <c r="J570" s="5"/>
      <c r="K570" s="5"/>
      <c r="L570" s="5"/>
      <c r="N570" s="5"/>
    </row>
    <row r="571" spans="1:14" ht="12.75" x14ac:dyDescent="0.2">
      <c r="A571" s="31"/>
      <c r="B571" s="5"/>
      <c r="C571" s="5"/>
      <c r="D571" s="13"/>
      <c r="E571" s="28"/>
      <c r="F571" s="28"/>
      <c r="G571" s="5"/>
      <c r="H571" s="32"/>
      <c r="I571" s="5"/>
      <c r="J571" s="5"/>
      <c r="K571" s="5"/>
      <c r="L571" s="5"/>
      <c r="N571" s="5"/>
    </row>
    <row r="572" spans="1:14" ht="12.75" x14ac:dyDescent="0.2">
      <c r="A572" s="31"/>
      <c r="B572" s="5"/>
      <c r="C572" s="5"/>
      <c r="D572" s="13"/>
      <c r="E572" s="28"/>
      <c r="F572" s="28"/>
      <c r="G572" s="5"/>
      <c r="H572" s="32"/>
      <c r="I572" s="5"/>
      <c r="J572" s="5"/>
      <c r="K572" s="5"/>
      <c r="L572" s="5"/>
      <c r="N572" s="5"/>
    </row>
    <row r="573" spans="1:14" ht="12.75" x14ac:dyDescent="0.2">
      <c r="A573" s="31"/>
      <c r="B573" s="5"/>
      <c r="C573" s="5"/>
      <c r="D573" s="13"/>
      <c r="E573" s="28"/>
      <c r="F573" s="28"/>
      <c r="G573" s="5"/>
      <c r="H573" s="32"/>
      <c r="I573" s="5"/>
      <c r="J573" s="5"/>
      <c r="K573" s="5"/>
      <c r="L573" s="5"/>
      <c r="N573" s="5"/>
    </row>
    <row r="574" spans="1:14" ht="12.75" x14ac:dyDescent="0.2">
      <c r="A574" s="31"/>
      <c r="B574" s="5"/>
      <c r="C574" s="5"/>
      <c r="D574" s="13"/>
      <c r="E574" s="28"/>
      <c r="F574" s="28"/>
      <c r="G574" s="5"/>
      <c r="H574" s="32"/>
      <c r="I574" s="5"/>
      <c r="J574" s="5"/>
      <c r="K574" s="5"/>
      <c r="L574" s="5"/>
      <c r="N574" s="5"/>
    </row>
    <row r="575" spans="1:14" ht="12.75" x14ac:dyDescent="0.2">
      <c r="A575" s="31"/>
      <c r="B575" s="5"/>
      <c r="C575" s="5"/>
      <c r="D575" s="13"/>
      <c r="E575" s="28"/>
      <c r="F575" s="28"/>
      <c r="G575" s="5"/>
      <c r="H575" s="32"/>
      <c r="I575" s="5"/>
      <c r="J575" s="5"/>
      <c r="K575" s="5"/>
      <c r="L575" s="5"/>
      <c r="N575" s="5"/>
    </row>
    <row r="576" spans="1:14" ht="12.75" x14ac:dyDescent="0.2">
      <c r="A576" s="31"/>
      <c r="B576" s="5"/>
      <c r="C576" s="5"/>
      <c r="D576" s="13"/>
      <c r="E576" s="28"/>
      <c r="F576" s="28"/>
      <c r="G576" s="5"/>
      <c r="H576" s="32"/>
      <c r="I576" s="5"/>
      <c r="J576" s="5"/>
      <c r="K576" s="5"/>
      <c r="L576" s="5"/>
      <c r="N576" s="5"/>
    </row>
    <row r="577" spans="1:14" ht="12.75" x14ac:dyDescent="0.2">
      <c r="A577" s="31"/>
      <c r="B577" s="5"/>
      <c r="C577" s="5"/>
      <c r="D577" s="13"/>
      <c r="E577" s="28"/>
      <c r="F577" s="28"/>
      <c r="G577" s="5"/>
      <c r="H577" s="32"/>
      <c r="I577" s="5"/>
      <c r="J577" s="5"/>
      <c r="K577" s="5"/>
      <c r="L577" s="5"/>
      <c r="N577" s="5"/>
    </row>
    <row r="578" spans="1:14" ht="12.75" x14ac:dyDescent="0.2">
      <c r="A578" s="31"/>
      <c r="B578" s="5"/>
      <c r="C578" s="5"/>
      <c r="D578" s="13"/>
      <c r="E578" s="28"/>
      <c r="F578" s="28"/>
      <c r="G578" s="5"/>
      <c r="H578" s="32"/>
      <c r="I578" s="5"/>
      <c r="J578" s="5"/>
      <c r="K578" s="5"/>
      <c r="L578" s="5"/>
      <c r="N578" s="5"/>
    </row>
    <row r="579" spans="1:14" ht="12.75" x14ac:dyDescent="0.2">
      <c r="A579" s="31"/>
      <c r="B579" s="5"/>
      <c r="C579" s="5"/>
      <c r="D579" s="13"/>
      <c r="E579" s="28"/>
      <c r="F579" s="28"/>
      <c r="G579" s="5"/>
      <c r="H579" s="32"/>
      <c r="I579" s="5"/>
      <c r="J579" s="5"/>
      <c r="K579" s="5"/>
      <c r="L579" s="5"/>
      <c r="N579" s="5"/>
    </row>
    <row r="580" spans="1:14" ht="12.75" x14ac:dyDescent="0.2">
      <c r="A580" s="31"/>
      <c r="B580" s="5"/>
      <c r="C580" s="5"/>
      <c r="D580" s="13"/>
      <c r="E580" s="28"/>
      <c r="F580" s="28"/>
      <c r="G580" s="5"/>
      <c r="H580" s="32"/>
      <c r="I580" s="5"/>
      <c r="J580" s="5"/>
      <c r="K580" s="5"/>
      <c r="L580" s="5"/>
      <c r="N580" s="5"/>
    </row>
    <row r="581" spans="1:14" ht="12.75" x14ac:dyDescent="0.2">
      <c r="A581" s="31"/>
      <c r="B581" s="5"/>
      <c r="C581" s="5"/>
      <c r="D581" s="13"/>
      <c r="E581" s="28"/>
      <c r="F581" s="28"/>
      <c r="G581" s="5"/>
      <c r="H581" s="32"/>
      <c r="I581" s="5"/>
      <c r="J581" s="5"/>
      <c r="K581" s="5"/>
      <c r="L581" s="5"/>
      <c r="N581" s="5"/>
    </row>
    <row r="582" spans="1:14" ht="12.75" x14ac:dyDescent="0.2">
      <c r="A582" s="31"/>
      <c r="B582" s="5"/>
      <c r="C582" s="5"/>
      <c r="D582" s="13"/>
      <c r="E582" s="28"/>
      <c r="F582" s="28"/>
      <c r="G582" s="5"/>
      <c r="H582" s="32"/>
      <c r="I582" s="5"/>
      <c r="J582" s="5"/>
      <c r="K582" s="5"/>
      <c r="L582" s="5"/>
      <c r="N582" s="5"/>
    </row>
    <row r="583" spans="1:14" ht="12.75" x14ac:dyDescent="0.2">
      <c r="A583" s="31"/>
      <c r="B583" s="5"/>
      <c r="C583" s="5"/>
      <c r="D583" s="13"/>
      <c r="E583" s="28"/>
      <c r="F583" s="28"/>
      <c r="G583" s="5"/>
      <c r="H583" s="32"/>
      <c r="I583" s="5"/>
      <c r="J583" s="5"/>
      <c r="K583" s="5"/>
      <c r="L583" s="5"/>
      <c r="N583" s="5"/>
    </row>
    <row r="584" spans="1:14" ht="12.75" x14ac:dyDescent="0.2">
      <c r="A584" s="31"/>
      <c r="B584" s="5"/>
      <c r="C584" s="5"/>
      <c r="D584" s="13"/>
      <c r="E584" s="28"/>
      <c r="F584" s="28"/>
      <c r="G584" s="5"/>
      <c r="H584" s="32"/>
      <c r="I584" s="5"/>
      <c r="J584" s="5"/>
      <c r="K584" s="5"/>
      <c r="L584" s="5"/>
      <c r="N584" s="5"/>
    </row>
    <row r="585" spans="1:14" ht="12.75" x14ac:dyDescent="0.2">
      <c r="A585" s="31"/>
      <c r="B585" s="5"/>
      <c r="C585" s="5"/>
      <c r="D585" s="13"/>
      <c r="E585" s="28"/>
      <c r="F585" s="28"/>
      <c r="G585" s="5"/>
      <c r="H585" s="32"/>
      <c r="I585" s="5"/>
      <c r="J585" s="5"/>
      <c r="K585" s="5"/>
      <c r="L585" s="5"/>
      <c r="N585" s="5"/>
    </row>
    <row r="586" spans="1:14" ht="12.75" x14ac:dyDescent="0.2">
      <c r="A586" s="31"/>
      <c r="B586" s="5"/>
      <c r="C586" s="5"/>
      <c r="D586" s="13"/>
      <c r="E586" s="28"/>
      <c r="F586" s="28"/>
      <c r="G586" s="5"/>
      <c r="H586" s="32"/>
      <c r="I586" s="5"/>
      <c r="J586" s="5"/>
      <c r="K586" s="5"/>
      <c r="L586" s="5"/>
      <c r="N586" s="5"/>
    </row>
    <row r="587" spans="1:14" ht="12.75" x14ac:dyDescent="0.2">
      <c r="A587" s="31"/>
      <c r="B587" s="5"/>
      <c r="C587" s="5"/>
      <c r="D587" s="13"/>
      <c r="E587" s="28"/>
      <c r="F587" s="28"/>
      <c r="G587" s="5"/>
      <c r="H587" s="32"/>
      <c r="I587" s="5"/>
      <c r="J587" s="5"/>
      <c r="K587" s="5"/>
      <c r="L587" s="5"/>
      <c r="N587" s="5"/>
    </row>
    <row r="588" spans="1:14" ht="12.75" x14ac:dyDescent="0.2">
      <c r="A588" s="31"/>
      <c r="B588" s="5"/>
      <c r="C588" s="5"/>
      <c r="D588" s="13"/>
      <c r="E588" s="28"/>
      <c r="F588" s="28"/>
      <c r="G588" s="5"/>
      <c r="H588" s="32"/>
      <c r="I588" s="5"/>
      <c r="J588" s="5"/>
      <c r="K588" s="5"/>
      <c r="L588" s="5"/>
      <c r="N588" s="5"/>
    </row>
    <row r="589" spans="1:14" ht="12.75" x14ac:dyDescent="0.2">
      <c r="A589" s="31"/>
      <c r="B589" s="5"/>
      <c r="C589" s="5"/>
      <c r="D589" s="13"/>
      <c r="E589" s="28"/>
      <c r="F589" s="28"/>
      <c r="G589" s="5"/>
      <c r="H589" s="32"/>
      <c r="I589" s="5"/>
      <c r="J589" s="5"/>
      <c r="K589" s="5"/>
      <c r="L589" s="5"/>
      <c r="N589" s="5"/>
    </row>
    <row r="590" spans="1:14" ht="12.75" x14ac:dyDescent="0.2">
      <c r="A590" s="31"/>
      <c r="B590" s="5"/>
      <c r="C590" s="5"/>
      <c r="D590" s="13"/>
      <c r="E590" s="28"/>
      <c r="F590" s="28"/>
      <c r="G590" s="5"/>
      <c r="H590" s="32"/>
      <c r="I590" s="5"/>
      <c r="J590" s="5"/>
      <c r="K590" s="5"/>
      <c r="L590" s="5"/>
      <c r="N590" s="5"/>
    </row>
    <row r="591" spans="1:14" ht="12.75" x14ac:dyDescent="0.2">
      <c r="A591" s="31"/>
      <c r="B591" s="5"/>
      <c r="C591" s="5"/>
      <c r="D591" s="13"/>
      <c r="E591" s="28"/>
      <c r="F591" s="28"/>
      <c r="G591" s="5"/>
      <c r="H591" s="32"/>
      <c r="I591" s="5"/>
      <c r="J591" s="5"/>
      <c r="K591" s="5"/>
      <c r="L591" s="5"/>
      <c r="N591" s="5"/>
    </row>
    <row r="592" spans="1:14" ht="12.75" x14ac:dyDescent="0.2">
      <c r="A592" s="31"/>
      <c r="B592" s="5"/>
      <c r="C592" s="5"/>
      <c r="D592" s="13"/>
      <c r="E592" s="28"/>
      <c r="F592" s="28"/>
      <c r="G592" s="5"/>
      <c r="H592" s="32"/>
      <c r="I592" s="5"/>
      <c r="J592" s="5"/>
      <c r="K592" s="5"/>
      <c r="L592" s="5"/>
      <c r="N592" s="5"/>
    </row>
    <row r="593" spans="1:14" ht="12.75" x14ac:dyDescent="0.2">
      <c r="A593" s="31"/>
      <c r="B593" s="5"/>
      <c r="C593" s="5"/>
      <c r="D593" s="13"/>
      <c r="E593" s="28"/>
      <c r="F593" s="28"/>
      <c r="G593" s="5"/>
      <c r="H593" s="32"/>
      <c r="I593" s="5"/>
      <c r="J593" s="5"/>
      <c r="K593" s="5"/>
      <c r="L593" s="5"/>
      <c r="N593" s="5"/>
    </row>
    <row r="594" spans="1:14" ht="12.75" x14ac:dyDescent="0.2">
      <c r="A594" s="31"/>
      <c r="B594" s="5"/>
      <c r="C594" s="5"/>
      <c r="D594" s="13"/>
      <c r="E594" s="28"/>
      <c r="F594" s="28"/>
      <c r="G594" s="5"/>
      <c r="H594" s="32"/>
      <c r="I594" s="5"/>
      <c r="J594" s="5"/>
      <c r="K594" s="5"/>
      <c r="L594" s="5"/>
      <c r="N594" s="5"/>
    </row>
    <row r="595" spans="1:14" ht="12.75" x14ac:dyDescent="0.2">
      <c r="A595" s="31"/>
      <c r="B595" s="5"/>
      <c r="C595" s="5"/>
      <c r="D595" s="13"/>
      <c r="E595" s="28"/>
      <c r="F595" s="28"/>
      <c r="G595" s="5"/>
      <c r="H595" s="32"/>
      <c r="I595" s="5"/>
      <c r="J595" s="5"/>
      <c r="K595" s="5"/>
      <c r="L595" s="5"/>
      <c r="N595" s="5"/>
    </row>
    <row r="596" spans="1:14" ht="12.75" x14ac:dyDescent="0.2">
      <c r="A596" s="31"/>
      <c r="B596" s="5"/>
      <c r="C596" s="5"/>
      <c r="D596" s="13"/>
      <c r="E596" s="28"/>
      <c r="F596" s="28"/>
      <c r="G596" s="5"/>
      <c r="H596" s="32"/>
      <c r="I596" s="5"/>
      <c r="J596" s="5"/>
      <c r="K596" s="5"/>
      <c r="L596" s="5"/>
      <c r="N596" s="5"/>
    </row>
    <row r="597" spans="1:14" ht="12.75" x14ac:dyDescent="0.2">
      <c r="A597" s="31"/>
      <c r="B597" s="5"/>
      <c r="C597" s="5"/>
      <c r="D597" s="13"/>
      <c r="E597" s="28"/>
      <c r="F597" s="28"/>
      <c r="G597" s="5"/>
      <c r="H597" s="32"/>
      <c r="I597" s="5"/>
      <c r="J597" s="5"/>
      <c r="K597" s="5"/>
      <c r="L597" s="5"/>
      <c r="N597" s="5"/>
    </row>
    <row r="598" spans="1:14" ht="12.75" x14ac:dyDescent="0.2">
      <c r="A598" s="31"/>
      <c r="B598" s="5"/>
      <c r="C598" s="5"/>
      <c r="D598" s="13"/>
      <c r="E598" s="28"/>
      <c r="F598" s="28"/>
      <c r="G598" s="5"/>
      <c r="H598" s="32"/>
      <c r="I598" s="5"/>
      <c r="J598" s="5"/>
      <c r="K598" s="5"/>
      <c r="L598" s="5"/>
      <c r="N598" s="5"/>
    </row>
    <row r="599" spans="1:14" ht="12.75" x14ac:dyDescent="0.2">
      <c r="A599" s="31"/>
      <c r="B599" s="5"/>
      <c r="C599" s="5"/>
      <c r="D599" s="13"/>
      <c r="E599" s="28"/>
      <c r="F599" s="28"/>
      <c r="G599" s="5"/>
      <c r="H599" s="32"/>
      <c r="I599" s="5"/>
      <c r="J599" s="5"/>
      <c r="K599" s="5"/>
      <c r="L599" s="5"/>
      <c r="N599" s="5"/>
    </row>
    <row r="600" spans="1:14" ht="12.75" x14ac:dyDescent="0.2">
      <c r="A600" s="31"/>
      <c r="B600" s="5"/>
      <c r="C600" s="5"/>
      <c r="D600" s="13"/>
      <c r="E600" s="28"/>
      <c r="F600" s="28"/>
      <c r="G600" s="5"/>
      <c r="H600" s="32"/>
      <c r="I600" s="5"/>
      <c r="J600" s="5"/>
      <c r="K600" s="5"/>
      <c r="L600" s="5"/>
      <c r="N600" s="5"/>
    </row>
    <row r="601" spans="1:14" ht="12.75" x14ac:dyDescent="0.2">
      <c r="A601" s="31"/>
      <c r="B601" s="5"/>
      <c r="C601" s="5"/>
      <c r="D601" s="13"/>
      <c r="E601" s="28"/>
      <c r="F601" s="28"/>
      <c r="G601" s="5"/>
      <c r="H601" s="32"/>
      <c r="I601" s="5"/>
      <c r="J601" s="5"/>
      <c r="K601" s="5"/>
      <c r="L601" s="5"/>
      <c r="N601" s="5"/>
    </row>
    <row r="602" spans="1:14" ht="12.75" x14ac:dyDescent="0.2">
      <c r="A602" s="31"/>
      <c r="B602" s="5"/>
      <c r="C602" s="5"/>
      <c r="D602" s="13"/>
      <c r="E602" s="28"/>
      <c r="F602" s="28"/>
      <c r="G602" s="5"/>
      <c r="H602" s="32"/>
      <c r="I602" s="5"/>
      <c r="J602" s="5"/>
      <c r="K602" s="5"/>
      <c r="L602" s="5"/>
      <c r="N602" s="5"/>
    </row>
    <row r="603" spans="1:14" ht="12.75" x14ac:dyDescent="0.2">
      <c r="A603" s="31"/>
      <c r="B603" s="5"/>
      <c r="C603" s="5"/>
      <c r="D603" s="13"/>
      <c r="E603" s="28"/>
      <c r="F603" s="28"/>
      <c r="G603" s="5"/>
      <c r="H603" s="32"/>
      <c r="I603" s="5"/>
      <c r="J603" s="5"/>
      <c r="K603" s="5"/>
      <c r="L603" s="5"/>
      <c r="N603" s="5"/>
    </row>
    <row r="604" spans="1:14" ht="12.75" x14ac:dyDescent="0.2">
      <c r="A604" s="31"/>
      <c r="B604" s="5"/>
      <c r="C604" s="5"/>
      <c r="D604" s="13"/>
      <c r="E604" s="28"/>
      <c r="F604" s="28"/>
      <c r="G604" s="5"/>
      <c r="H604" s="32"/>
      <c r="I604" s="5"/>
      <c r="J604" s="5"/>
      <c r="K604" s="5"/>
      <c r="L604" s="5"/>
      <c r="N604" s="5"/>
    </row>
    <row r="605" spans="1:14" ht="12.75" x14ac:dyDescent="0.2">
      <c r="A605" s="31"/>
      <c r="B605" s="5"/>
      <c r="C605" s="5"/>
      <c r="D605" s="13"/>
      <c r="E605" s="28"/>
      <c r="F605" s="28"/>
      <c r="G605" s="5"/>
      <c r="H605" s="32"/>
      <c r="I605" s="5"/>
      <c r="J605" s="5"/>
      <c r="K605" s="5"/>
      <c r="L605" s="5"/>
      <c r="N605" s="5"/>
    </row>
    <row r="606" spans="1:14" ht="12.75" x14ac:dyDescent="0.2">
      <c r="A606" s="31"/>
      <c r="B606" s="5"/>
      <c r="C606" s="5"/>
      <c r="D606" s="13"/>
      <c r="E606" s="28"/>
      <c r="F606" s="28"/>
      <c r="G606" s="5"/>
      <c r="H606" s="32"/>
      <c r="I606" s="5"/>
      <c r="J606" s="5"/>
      <c r="K606" s="5"/>
      <c r="L606" s="5"/>
      <c r="N606" s="5"/>
    </row>
    <row r="607" spans="1:14" ht="12.75" x14ac:dyDescent="0.2">
      <c r="A607" s="31"/>
      <c r="B607" s="5"/>
      <c r="C607" s="5"/>
      <c r="D607" s="13"/>
      <c r="E607" s="28"/>
      <c r="F607" s="28"/>
      <c r="G607" s="5"/>
      <c r="H607" s="32"/>
      <c r="I607" s="5"/>
      <c r="J607" s="5"/>
      <c r="K607" s="5"/>
      <c r="L607" s="5"/>
      <c r="N607" s="5"/>
    </row>
    <row r="608" spans="1:14" ht="12.75" x14ac:dyDescent="0.2">
      <c r="A608" s="31"/>
      <c r="B608" s="5"/>
      <c r="C608" s="5"/>
      <c r="D608" s="13"/>
      <c r="E608" s="28"/>
      <c r="F608" s="28"/>
      <c r="G608" s="5"/>
      <c r="H608" s="32"/>
      <c r="I608" s="5"/>
      <c r="J608" s="5"/>
      <c r="K608" s="5"/>
      <c r="L608" s="5"/>
      <c r="N608" s="5"/>
    </row>
    <row r="609" spans="1:14" ht="12.75" x14ac:dyDescent="0.2">
      <c r="A609" s="31"/>
      <c r="B609" s="5"/>
      <c r="C609" s="5"/>
      <c r="D609" s="13"/>
      <c r="E609" s="28"/>
      <c r="F609" s="28"/>
      <c r="G609" s="5"/>
      <c r="H609" s="32"/>
      <c r="I609" s="5"/>
      <c r="J609" s="5"/>
      <c r="K609" s="5"/>
      <c r="L609" s="5"/>
      <c r="N609" s="5"/>
    </row>
    <row r="610" spans="1:14" ht="12.75" x14ac:dyDescent="0.2">
      <c r="A610" s="31"/>
      <c r="B610" s="5"/>
      <c r="C610" s="5"/>
      <c r="D610" s="13"/>
      <c r="E610" s="28"/>
      <c r="F610" s="28"/>
      <c r="G610" s="5"/>
      <c r="H610" s="32"/>
      <c r="I610" s="5"/>
      <c r="J610" s="5"/>
      <c r="K610" s="5"/>
      <c r="L610" s="5"/>
      <c r="N610" s="5"/>
    </row>
    <row r="611" spans="1:14" ht="12.75" x14ac:dyDescent="0.2">
      <c r="A611" s="31"/>
      <c r="B611" s="5"/>
      <c r="C611" s="5"/>
      <c r="D611" s="13"/>
      <c r="E611" s="28"/>
      <c r="F611" s="28"/>
      <c r="G611" s="5"/>
      <c r="H611" s="32"/>
      <c r="I611" s="5"/>
      <c r="J611" s="5"/>
      <c r="K611" s="5"/>
      <c r="L611" s="5"/>
      <c r="N611" s="5"/>
    </row>
    <row r="612" spans="1:14" ht="12.75" x14ac:dyDescent="0.2">
      <c r="A612" s="31"/>
      <c r="B612" s="5"/>
      <c r="C612" s="5"/>
      <c r="D612" s="13"/>
      <c r="E612" s="28"/>
      <c r="F612" s="28"/>
      <c r="G612" s="5"/>
      <c r="H612" s="32"/>
      <c r="I612" s="5"/>
      <c r="J612" s="5"/>
      <c r="K612" s="5"/>
      <c r="L612" s="5"/>
      <c r="N612" s="5"/>
    </row>
    <row r="613" spans="1:14" ht="12.75" x14ac:dyDescent="0.2">
      <c r="A613" s="31"/>
      <c r="B613" s="5"/>
      <c r="C613" s="5"/>
      <c r="D613" s="13"/>
      <c r="E613" s="28"/>
      <c r="F613" s="28"/>
      <c r="G613" s="5"/>
      <c r="H613" s="32"/>
      <c r="I613" s="5"/>
      <c r="J613" s="5"/>
      <c r="K613" s="5"/>
      <c r="L613" s="5"/>
      <c r="N613" s="5"/>
    </row>
    <row r="614" spans="1:14" ht="12.75" x14ac:dyDescent="0.2">
      <c r="A614" s="31"/>
      <c r="B614" s="5"/>
      <c r="C614" s="5"/>
      <c r="D614" s="13"/>
      <c r="E614" s="28"/>
      <c r="F614" s="28"/>
      <c r="G614" s="5"/>
      <c r="H614" s="32"/>
      <c r="I614" s="5"/>
      <c r="J614" s="5"/>
      <c r="K614" s="5"/>
      <c r="L614" s="5"/>
      <c r="N614" s="5"/>
    </row>
    <row r="615" spans="1:14" ht="12.75" x14ac:dyDescent="0.2">
      <c r="A615" s="31"/>
      <c r="B615" s="5"/>
      <c r="C615" s="5"/>
      <c r="D615" s="13"/>
      <c r="E615" s="28"/>
      <c r="F615" s="28"/>
      <c r="G615" s="5"/>
      <c r="H615" s="32"/>
      <c r="I615" s="5"/>
      <c r="J615" s="5"/>
      <c r="K615" s="5"/>
      <c r="L615" s="5"/>
      <c r="N615" s="5"/>
    </row>
    <row r="616" spans="1:14" ht="12.75" x14ac:dyDescent="0.2">
      <c r="A616" s="31"/>
      <c r="B616" s="5"/>
      <c r="C616" s="5"/>
      <c r="D616" s="13"/>
      <c r="E616" s="28"/>
      <c r="F616" s="28"/>
      <c r="G616" s="5"/>
      <c r="H616" s="32"/>
      <c r="I616" s="5"/>
      <c r="J616" s="5"/>
      <c r="K616" s="5"/>
      <c r="L616" s="5"/>
      <c r="N616" s="5"/>
    </row>
    <row r="617" spans="1:14" ht="12.75" x14ac:dyDescent="0.2">
      <c r="A617" s="31"/>
      <c r="B617" s="5"/>
      <c r="C617" s="5"/>
      <c r="D617" s="13"/>
      <c r="E617" s="28"/>
      <c r="F617" s="28"/>
      <c r="G617" s="5"/>
      <c r="H617" s="32"/>
      <c r="I617" s="5"/>
      <c r="J617" s="5"/>
      <c r="K617" s="5"/>
      <c r="L617" s="5"/>
      <c r="N617" s="5"/>
    </row>
    <row r="618" spans="1:14" ht="12.75" x14ac:dyDescent="0.2">
      <c r="A618" s="31"/>
      <c r="B618" s="5"/>
      <c r="C618" s="5"/>
      <c r="D618" s="13"/>
      <c r="E618" s="28"/>
      <c r="F618" s="28"/>
      <c r="G618" s="5"/>
      <c r="H618" s="32"/>
      <c r="I618" s="5"/>
      <c r="J618" s="5"/>
      <c r="K618" s="5"/>
      <c r="L618" s="5"/>
      <c r="N618" s="5"/>
    </row>
    <row r="619" spans="1:14" ht="12.75" x14ac:dyDescent="0.2">
      <c r="A619" s="31"/>
      <c r="B619" s="5"/>
      <c r="C619" s="5"/>
      <c r="D619" s="13"/>
      <c r="E619" s="28"/>
      <c r="F619" s="28"/>
      <c r="G619" s="5"/>
      <c r="H619" s="32"/>
      <c r="I619" s="5"/>
      <c r="J619" s="5"/>
      <c r="K619" s="5"/>
      <c r="L619" s="5"/>
      <c r="N619" s="5"/>
    </row>
    <row r="620" spans="1:14" ht="12.75" x14ac:dyDescent="0.2">
      <c r="A620" s="31"/>
      <c r="B620" s="5"/>
      <c r="C620" s="5"/>
      <c r="D620" s="13"/>
      <c r="E620" s="28"/>
      <c r="F620" s="28"/>
      <c r="G620" s="5"/>
      <c r="H620" s="32"/>
      <c r="I620" s="5"/>
      <c r="J620" s="5"/>
      <c r="K620" s="5"/>
      <c r="L620" s="5"/>
      <c r="N620" s="5"/>
    </row>
    <row r="621" spans="1:14" ht="12.75" x14ac:dyDescent="0.2">
      <c r="A621" s="31"/>
      <c r="B621" s="5"/>
      <c r="C621" s="5"/>
      <c r="D621" s="13"/>
      <c r="E621" s="28"/>
      <c r="F621" s="28"/>
      <c r="G621" s="5"/>
      <c r="H621" s="32"/>
      <c r="I621" s="5"/>
      <c r="J621" s="5"/>
      <c r="K621" s="5"/>
      <c r="L621" s="5"/>
      <c r="N621" s="5"/>
    </row>
    <row r="622" spans="1:14" ht="12.75" x14ac:dyDescent="0.2">
      <c r="A622" s="31"/>
      <c r="B622" s="5"/>
      <c r="C622" s="5"/>
      <c r="D622" s="13"/>
      <c r="E622" s="28"/>
      <c r="F622" s="28"/>
      <c r="G622" s="5"/>
      <c r="H622" s="32"/>
      <c r="I622" s="5"/>
      <c r="J622" s="5"/>
      <c r="K622" s="5"/>
      <c r="L622" s="5"/>
      <c r="N622" s="5"/>
    </row>
    <row r="623" spans="1:14" ht="12.75" x14ac:dyDescent="0.2">
      <c r="A623" s="31"/>
      <c r="B623" s="5"/>
      <c r="C623" s="5"/>
      <c r="D623" s="13"/>
      <c r="E623" s="28"/>
      <c r="F623" s="28"/>
      <c r="G623" s="5"/>
      <c r="H623" s="32"/>
      <c r="I623" s="5"/>
      <c r="J623" s="5"/>
      <c r="K623" s="5"/>
      <c r="L623" s="5"/>
      <c r="N623" s="5"/>
    </row>
    <row r="624" spans="1:14" ht="12.75" x14ac:dyDescent="0.2">
      <c r="A624" s="31"/>
      <c r="B624" s="5"/>
      <c r="C624" s="5"/>
      <c r="D624" s="13"/>
      <c r="E624" s="28"/>
      <c r="F624" s="28"/>
      <c r="G624" s="5"/>
      <c r="H624" s="32"/>
      <c r="I624" s="5"/>
      <c r="J624" s="5"/>
      <c r="K624" s="5"/>
      <c r="L624" s="5"/>
      <c r="N624" s="5"/>
    </row>
    <row r="625" spans="1:14" ht="12.75" x14ac:dyDescent="0.2">
      <c r="A625" s="31"/>
      <c r="B625" s="5"/>
      <c r="C625" s="5"/>
      <c r="D625" s="13"/>
      <c r="E625" s="28"/>
      <c r="F625" s="28"/>
      <c r="G625" s="5"/>
      <c r="H625" s="32"/>
      <c r="I625" s="5"/>
      <c r="J625" s="5"/>
      <c r="K625" s="5"/>
      <c r="L625" s="5"/>
      <c r="N625" s="5"/>
    </row>
    <row r="626" spans="1:14" ht="12.75" x14ac:dyDescent="0.2">
      <c r="A626" s="31"/>
      <c r="B626" s="5"/>
      <c r="C626" s="5"/>
      <c r="D626" s="13"/>
      <c r="E626" s="28"/>
      <c r="F626" s="28"/>
      <c r="G626" s="5"/>
      <c r="H626" s="32"/>
      <c r="I626" s="5"/>
      <c r="J626" s="5"/>
      <c r="K626" s="5"/>
      <c r="L626" s="5"/>
      <c r="N626" s="5"/>
    </row>
    <row r="627" spans="1:14" ht="12.75" x14ac:dyDescent="0.2">
      <c r="A627" s="31"/>
      <c r="B627" s="5"/>
      <c r="C627" s="5"/>
      <c r="D627" s="13"/>
      <c r="E627" s="28"/>
      <c r="F627" s="28"/>
      <c r="G627" s="5"/>
      <c r="H627" s="32"/>
      <c r="I627" s="5"/>
      <c r="J627" s="5"/>
      <c r="K627" s="5"/>
      <c r="L627" s="5"/>
      <c r="N627" s="5"/>
    </row>
    <row r="628" spans="1:14" ht="12.75" x14ac:dyDescent="0.2">
      <c r="A628" s="31"/>
      <c r="B628" s="5"/>
      <c r="C628" s="5"/>
      <c r="D628" s="13"/>
      <c r="E628" s="28"/>
      <c r="F628" s="28"/>
      <c r="G628" s="5"/>
      <c r="H628" s="32"/>
      <c r="I628" s="5"/>
      <c r="J628" s="5"/>
      <c r="K628" s="5"/>
      <c r="L628" s="5"/>
      <c r="N628" s="5"/>
    </row>
    <row r="629" spans="1:14" ht="12.75" x14ac:dyDescent="0.2">
      <c r="A629" s="31"/>
      <c r="B629" s="5"/>
      <c r="C629" s="5"/>
      <c r="D629" s="13"/>
      <c r="E629" s="28"/>
      <c r="F629" s="28"/>
      <c r="G629" s="5"/>
      <c r="H629" s="32"/>
      <c r="I629" s="5"/>
      <c r="J629" s="5"/>
      <c r="K629" s="5"/>
      <c r="L629" s="5"/>
      <c r="N629" s="5"/>
    </row>
    <row r="630" spans="1:14" ht="12.75" x14ac:dyDescent="0.2">
      <c r="A630" s="31"/>
      <c r="B630" s="5"/>
      <c r="C630" s="5"/>
      <c r="D630" s="13"/>
      <c r="E630" s="28"/>
      <c r="F630" s="28"/>
      <c r="G630" s="5"/>
      <c r="H630" s="32"/>
      <c r="I630" s="5"/>
      <c r="J630" s="5"/>
      <c r="K630" s="5"/>
      <c r="L630" s="5"/>
      <c r="N630" s="5"/>
    </row>
    <row r="631" spans="1:14" ht="12.75" x14ac:dyDescent="0.2">
      <c r="A631" s="31"/>
      <c r="B631" s="5"/>
      <c r="C631" s="5"/>
      <c r="D631" s="13"/>
      <c r="E631" s="28"/>
      <c r="F631" s="28"/>
      <c r="G631" s="5"/>
      <c r="H631" s="32"/>
      <c r="I631" s="5"/>
      <c r="J631" s="5"/>
      <c r="K631" s="5"/>
      <c r="L631" s="5"/>
      <c r="N631" s="5"/>
    </row>
    <row r="632" spans="1:14" ht="12.75" x14ac:dyDescent="0.2">
      <c r="A632" s="31"/>
      <c r="B632" s="5"/>
      <c r="C632" s="5"/>
      <c r="D632" s="13"/>
      <c r="E632" s="28"/>
      <c r="F632" s="28"/>
      <c r="G632" s="5"/>
      <c r="H632" s="32"/>
      <c r="I632" s="5"/>
      <c r="J632" s="5"/>
      <c r="K632" s="5"/>
      <c r="L632" s="5"/>
      <c r="N632" s="5"/>
    </row>
    <row r="633" spans="1:14" ht="12.75" x14ac:dyDescent="0.2">
      <c r="A633" s="31"/>
      <c r="B633" s="5"/>
      <c r="C633" s="5"/>
      <c r="D633" s="13"/>
      <c r="E633" s="28"/>
      <c r="F633" s="28"/>
      <c r="G633" s="5"/>
      <c r="H633" s="32"/>
      <c r="I633" s="5"/>
      <c r="J633" s="5"/>
      <c r="K633" s="5"/>
      <c r="L633" s="5"/>
      <c r="N633" s="5"/>
    </row>
    <row r="634" spans="1:14" ht="12.75" x14ac:dyDescent="0.2">
      <c r="A634" s="31"/>
      <c r="B634" s="5"/>
      <c r="C634" s="5"/>
      <c r="D634" s="13"/>
      <c r="E634" s="28"/>
      <c r="F634" s="28"/>
      <c r="G634" s="5"/>
      <c r="H634" s="32"/>
      <c r="I634" s="5"/>
      <c r="J634" s="5"/>
      <c r="K634" s="5"/>
      <c r="L634" s="5"/>
      <c r="N634" s="5"/>
    </row>
    <row r="635" spans="1:14" ht="12.75" x14ac:dyDescent="0.2">
      <c r="A635" s="31"/>
      <c r="B635" s="5"/>
      <c r="C635" s="5"/>
      <c r="D635" s="13"/>
      <c r="E635" s="28"/>
      <c r="F635" s="28"/>
      <c r="G635" s="5"/>
      <c r="H635" s="32"/>
      <c r="I635" s="5"/>
      <c r="J635" s="5"/>
      <c r="K635" s="5"/>
      <c r="L635" s="5"/>
      <c r="N635" s="5"/>
    </row>
    <row r="636" spans="1:14" ht="12.75" x14ac:dyDescent="0.2">
      <c r="A636" s="31"/>
      <c r="B636" s="5"/>
      <c r="C636" s="5"/>
      <c r="D636" s="13"/>
      <c r="E636" s="28"/>
      <c r="F636" s="28"/>
      <c r="G636" s="5"/>
      <c r="H636" s="32"/>
      <c r="I636" s="5"/>
      <c r="J636" s="5"/>
      <c r="K636" s="5"/>
      <c r="L636" s="5"/>
      <c r="N636" s="5"/>
    </row>
    <row r="637" spans="1:14" ht="12.75" x14ac:dyDescent="0.2">
      <c r="A637" s="31"/>
      <c r="B637" s="5"/>
      <c r="C637" s="5"/>
      <c r="D637" s="13"/>
      <c r="E637" s="28"/>
      <c r="F637" s="28"/>
      <c r="G637" s="5"/>
      <c r="H637" s="32"/>
      <c r="I637" s="5"/>
      <c r="J637" s="5"/>
      <c r="K637" s="5"/>
      <c r="L637" s="5"/>
      <c r="N637" s="5"/>
    </row>
    <row r="638" spans="1:14" ht="12.75" x14ac:dyDescent="0.2">
      <c r="A638" s="31"/>
      <c r="B638" s="5"/>
      <c r="C638" s="5"/>
      <c r="D638" s="13"/>
      <c r="E638" s="28"/>
      <c r="F638" s="28"/>
      <c r="G638" s="5"/>
      <c r="H638" s="32"/>
      <c r="I638" s="5"/>
      <c r="J638" s="5"/>
      <c r="K638" s="5"/>
      <c r="L638" s="5"/>
      <c r="N638" s="5"/>
    </row>
    <row r="639" spans="1:14" ht="12.75" x14ac:dyDescent="0.2">
      <c r="A639" s="31"/>
      <c r="B639" s="5"/>
      <c r="C639" s="5"/>
      <c r="D639" s="13"/>
      <c r="E639" s="28"/>
      <c r="F639" s="28"/>
      <c r="G639" s="5"/>
      <c r="H639" s="32"/>
      <c r="I639" s="5"/>
      <c r="J639" s="5"/>
      <c r="K639" s="5"/>
      <c r="L639" s="5"/>
      <c r="N639" s="5"/>
    </row>
    <row r="640" spans="1:14" ht="12.75" x14ac:dyDescent="0.2">
      <c r="A640" s="31"/>
      <c r="B640" s="5"/>
      <c r="C640" s="5"/>
      <c r="D640" s="13"/>
      <c r="E640" s="28"/>
      <c r="F640" s="28"/>
      <c r="G640" s="5"/>
      <c r="H640" s="32"/>
      <c r="I640" s="5"/>
      <c r="J640" s="5"/>
      <c r="K640" s="5"/>
      <c r="L640" s="5"/>
      <c r="N640" s="5"/>
    </row>
    <row r="641" spans="1:14" ht="12.75" x14ac:dyDescent="0.2">
      <c r="A641" s="31"/>
      <c r="B641" s="5"/>
      <c r="C641" s="5"/>
      <c r="D641" s="13"/>
      <c r="E641" s="28"/>
      <c r="F641" s="28"/>
      <c r="G641" s="5"/>
      <c r="H641" s="32"/>
      <c r="I641" s="5"/>
      <c r="J641" s="5"/>
      <c r="K641" s="5"/>
      <c r="L641" s="5"/>
      <c r="N641" s="5"/>
    </row>
    <row r="642" spans="1:14" ht="12.75" x14ac:dyDescent="0.2">
      <c r="A642" s="31"/>
      <c r="B642" s="5"/>
      <c r="C642" s="5"/>
      <c r="D642" s="13"/>
      <c r="E642" s="28"/>
      <c r="F642" s="28"/>
      <c r="G642" s="5"/>
      <c r="H642" s="32"/>
      <c r="I642" s="5"/>
      <c r="J642" s="5"/>
      <c r="K642" s="5"/>
      <c r="L642" s="5"/>
      <c r="N642" s="5"/>
    </row>
    <row r="643" spans="1:14" ht="12.75" x14ac:dyDescent="0.2">
      <c r="A643" s="31"/>
      <c r="B643" s="5"/>
      <c r="C643" s="5"/>
      <c r="D643" s="13"/>
      <c r="E643" s="28"/>
      <c r="F643" s="28"/>
      <c r="G643" s="5"/>
      <c r="H643" s="32"/>
      <c r="I643" s="5"/>
      <c r="J643" s="5"/>
      <c r="K643" s="5"/>
      <c r="L643" s="5"/>
      <c r="N643" s="5"/>
    </row>
    <row r="644" spans="1:14" ht="12.75" x14ac:dyDescent="0.2">
      <c r="A644" s="31"/>
      <c r="B644" s="5"/>
      <c r="C644" s="5"/>
      <c r="D644" s="13"/>
      <c r="E644" s="28"/>
      <c r="F644" s="28"/>
      <c r="G644" s="5"/>
      <c r="H644" s="32"/>
      <c r="I644" s="5"/>
      <c r="J644" s="5"/>
      <c r="K644" s="5"/>
      <c r="L644" s="5"/>
      <c r="N644" s="5"/>
    </row>
    <row r="645" spans="1:14" ht="12.75" x14ac:dyDescent="0.2">
      <c r="A645" s="31"/>
      <c r="B645" s="5"/>
      <c r="C645" s="5"/>
      <c r="D645" s="13"/>
      <c r="E645" s="28"/>
      <c r="F645" s="28"/>
      <c r="G645" s="5"/>
      <c r="H645" s="32"/>
      <c r="I645" s="5"/>
      <c r="J645" s="5"/>
      <c r="K645" s="5"/>
      <c r="L645" s="5"/>
      <c r="N645" s="5"/>
    </row>
    <row r="646" spans="1:14" ht="12.75" x14ac:dyDescent="0.2">
      <c r="A646" s="31"/>
      <c r="B646" s="5"/>
      <c r="C646" s="5"/>
      <c r="D646" s="13"/>
      <c r="E646" s="28"/>
      <c r="F646" s="28"/>
      <c r="G646" s="5"/>
      <c r="H646" s="32"/>
      <c r="I646" s="5"/>
      <c r="J646" s="5"/>
      <c r="K646" s="5"/>
      <c r="L646" s="5"/>
      <c r="N646" s="5"/>
    </row>
    <row r="647" spans="1:14" ht="12.75" x14ac:dyDescent="0.2">
      <c r="A647" s="31"/>
      <c r="B647" s="5"/>
      <c r="C647" s="5"/>
      <c r="D647" s="13"/>
      <c r="E647" s="28"/>
      <c r="F647" s="28"/>
      <c r="G647" s="5"/>
      <c r="H647" s="32"/>
      <c r="I647" s="5"/>
      <c r="J647" s="5"/>
      <c r="K647" s="5"/>
      <c r="L647" s="5"/>
      <c r="N647" s="5"/>
    </row>
    <row r="648" spans="1:14" ht="12.75" x14ac:dyDescent="0.2">
      <c r="A648" s="31"/>
      <c r="B648" s="5"/>
      <c r="C648" s="5"/>
      <c r="D648" s="13"/>
      <c r="E648" s="28"/>
      <c r="F648" s="28"/>
      <c r="G648" s="5"/>
      <c r="H648" s="32"/>
      <c r="I648" s="5"/>
      <c r="J648" s="5"/>
      <c r="K648" s="5"/>
      <c r="L648" s="5"/>
      <c r="N648" s="5"/>
    </row>
    <row r="649" spans="1:14" ht="12.75" x14ac:dyDescent="0.2">
      <c r="A649" s="31"/>
      <c r="B649" s="5"/>
      <c r="C649" s="5"/>
      <c r="D649" s="13"/>
      <c r="E649" s="28"/>
      <c r="F649" s="28"/>
      <c r="G649" s="5"/>
      <c r="H649" s="32"/>
      <c r="I649" s="5"/>
      <c r="J649" s="5"/>
      <c r="K649" s="5"/>
      <c r="L649" s="5"/>
      <c r="N649" s="5"/>
    </row>
    <row r="650" spans="1:14" ht="12.75" x14ac:dyDescent="0.2">
      <c r="A650" s="31"/>
      <c r="B650" s="5"/>
      <c r="C650" s="5"/>
      <c r="D650" s="13"/>
      <c r="E650" s="28"/>
      <c r="F650" s="28"/>
      <c r="G650" s="5"/>
      <c r="H650" s="32"/>
      <c r="I650" s="5"/>
      <c r="J650" s="5"/>
      <c r="K650" s="5"/>
      <c r="L650" s="5"/>
      <c r="N650" s="5"/>
    </row>
    <row r="651" spans="1:14" ht="12.75" x14ac:dyDescent="0.2">
      <c r="A651" s="31"/>
      <c r="B651" s="5"/>
      <c r="C651" s="5"/>
      <c r="D651" s="13"/>
      <c r="E651" s="28"/>
      <c r="F651" s="28"/>
      <c r="G651" s="5"/>
      <c r="H651" s="32"/>
      <c r="I651" s="5"/>
      <c r="J651" s="5"/>
      <c r="K651" s="5"/>
      <c r="L651" s="5"/>
      <c r="N651" s="5"/>
    </row>
    <row r="652" spans="1:14" ht="12.75" x14ac:dyDescent="0.2">
      <c r="A652" s="31"/>
      <c r="B652" s="5"/>
      <c r="C652" s="5"/>
      <c r="D652" s="13"/>
      <c r="E652" s="28"/>
      <c r="F652" s="28"/>
      <c r="G652" s="5"/>
      <c r="H652" s="32"/>
      <c r="I652" s="5"/>
      <c r="J652" s="5"/>
      <c r="K652" s="5"/>
      <c r="L652" s="5"/>
      <c r="N652" s="5"/>
    </row>
    <row r="653" spans="1:14" ht="12.75" x14ac:dyDescent="0.2">
      <c r="A653" s="31"/>
      <c r="B653" s="5"/>
      <c r="C653" s="5"/>
      <c r="D653" s="13"/>
      <c r="E653" s="28"/>
      <c r="F653" s="28"/>
      <c r="G653" s="5"/>
      <c r="H653" s="32"/>
      <c r="I653" s="5"/>
      <c r="J653" s="5"/>
      <c r="K653" s="5"/>
      <c r="L653" s="5"/>
      <c r="N653" s="5"/>
    </row>
    <row r="654" spans="1:14" ht="12.75" x14ac:dyDescent="0.2">
      <c r="A654" s="31"/>
      <c r="B654" s="5"/>
      <c r="C654" s="5"/>
      <c r="D654" s="13"/>
      <c r="E654" s="28"/>
      <c r="F654" s="28"/>
      <c r="G654" s="5"/>
      <c r="H654" s="32"/>
      <c r="I654" s="5"/>
      <c r="J654" s="5"/>
      <c r="K654" s="5"/>
      <c r="L654" s="5"/>
      <c r="N654" s="5"/>
    </row>
    <row r="655" spans="1:14" ht="12.75" x14ac:dyDescent="0.2">
      <c r="A655" s="31"/>
      <c r="B655" s="5"/>
      <c r="C655" s="5"/>
      <c r="D655" s="13"/>
      <c r="E655" s="28"/>
      <c r="F655" s="28"/>
      <c r="G655" s="5"/>
      <c r="H655" s="32"/>
      <c r="I655" s="5"/>
      <c r="J655" s="5"/>
      <c r="K655" s="5"/>
      <c r="L655" s="5"/>
      <c r="N655" s="5"/>
    </row>
    <row r="656" spans="1:14" ht="12.75" x14ac:dyDescent="0.2">
      <c r="A656" s="31"/>
      <c r="B656" s="5"/>
      <c r="C656" s="5"/>
      <c r="D656" s="13"/>
      <c r="E656" s="28"/>
      <c r="F656" s="28"/>
      <c r="G656" s="5"/>
      <c r="H656" s="32"/>
      <c r="I656" s="5"/>
      <c r="J656" s="5"/>
      <c r="K656" s="5"/>
      <c r="L656" s="5"/>
      <c r="N656" s="5"/>
    </row>
    <row r="657" spans="1:14" ht="12.75" x14ac:dyDescent="0.2">
      <c r="A657" s="31"/>
      <c r="B657" s="5"/>
      <c r="C657" s="5"/>
      <c r="D657" s="13"/>
      <c r="E657" s="28"/>
      <c r="F657" s="28"/>
      <c r="G657" s="5"/>
      <c r="H657" s="32"/>
      <c r="I657" s="5"/>
      <c r="J657" s="5"/>
      <c r="K657" s="5"/>
      <c r="L657" s="5"/>
      <c r="N657" s="5"/>
    </row>
    <row r="658" spans="1:14" ht="12.75" x14ac:dyDescent="0.2">
      <c r="A658" s="31"/>
      <c r="B658" s="5"/>
      <c r="C658" s="5"/>
      <c r="D658" s="13"/>
      <c r="E658" s="28"/>
      <c r="F658" s="28"/>
      <c r="G658" s="5"/>
      <c r="H658" s="32"/>
      <c r="I658" s="5"/>
      <c r="J658" s="5"/>
      <c r="K658" s="5"/>
      <c r="L658" s="5"/>
      <c r="N658" s="5"/>
    </row>
    <row r="659" spans="1:14" ht="12.75" x14ac:dyDescent="0.2">
      <c r="A659" s="31"/>
      <c r="B659" s="5"/>
      <c r="C659" s="5"/>
      <c r="D659" s="13"/>
      <c r="E659" s="28"/>
      <c r="F659" s="28"/>
      <c r="G659" s="5"/>
      <c r="H659" s="32"/>
      <c r="I659" s="5"/>
      <c r="J659" s="5"/>
      <c r="K659" s="5"/>
      <c r="L659" s="5"/>
      <c r="N659" s="5"/>
    </row>
    <row r="660" spans="1:14" ht="12.75" x14ac:dyDescent="0.2">
      <c r="A660" s="31"/>
      <c r="B660" s="5"/>
      <c r="C660" s="5"/>
      <c r="D660" s="13"/>
      <c r="E660" s="28"/>
      <c r="F660" s="28"/>
      <c r="G660" s="5"/>
      <c r="H660" s="32"/>
      <c r="I660" s="5"/>
      <c r="J660" s="5"/>
      <c r="K660" s="5"/>
      <c r="L660" s="5"/>
      <c r="N660" s="5"/>
    </row>
    <row r="661" spans="1:14" ht="12.75" x14ac:dyDescent="0.2">
      <c r="A661" s="31"/>
      <c r="B661" s="5"/>
      <c r="C661" s="5"/>
      <c r="D661" s="13"/>
      <c r="E661" s="28"/>
      <c r="F661" s="28"/>
      <c r="G661" s="5"/>
      <c r="H661" s="32"/>
      <c r="I661" s="5"/>
      <c r="J661" s="5"/>
      <c r="K661" s="5"/>
      <c r="L661" s="5"/>
      <c r="N661" s="5"/>
    </row>
    <row r="662" spans="1:14" ht="12.75" x14ac:dyDescent="0.2">
      <c r="A662" s="31"/>
      <c r="B662" s="5"/>
      <c r="C662" s="5"/>
      <c r="D662" s="13"/>
      <c r="E662" s="28"/>
      <c r="F662" s="28"/>
      <c r="G662" s="5"/>
      <c r="H662" s="32"/>
      <c r="I662" s="5"/>
      <c r="J662" s="5"/>
      <c r="K662" s="5"/>
      <c r="L662" s="5"/>
      <c r="N662" s="5"/>
    </row>
    <row r="663" spans="1:14" ht="12.75" x14ac:dyDescent="0.2">
      <c r="A663" s="31"/>
      <c r="B663" s="5"/>
      <c r="C663" s="5"/>
      <c r="D663" s="13"/>
      <c r="E663" s="28"/>
      <c r="F663" s="28"/>
      <c r="G663" s="5"/>
      <c r="H663" s="32"/>
      <c r="I663" s="5"/>
      <c r="J663" s="5"/>
      <c r="K663" s="5"/>
      <c r="L663" s="5"/>
      <c r="N663" s="5"/>
    </row>
    <row r="664" spans="1:14" ht="12.75" x14ac:dyDescent="0.2">
      <c r="A664" s="31"/>
      <c r="B664" s="5"/>
      <c r="C664" s="5"/>
      <c r="D664" s="13"/>
      <c r="E664" s="28"/>
      <c r="F664" s="28"/>
      <c r="G664" s="5"/>
      <c r="H664" s="32"/>
      <c r="I664" s="5"/>
      <c r="J664" s="5"/>
      <c r="K664" s="5"/>
      <c r="L664" s="5"/>
      <c r="N664" s="5"/>
    </row>
    <row r="665" spans="1:14" ht="12.75" x14ac:dyDescent="0.2">
      <c r="A665" s="31"/>
      <c r="B665" s="5"/>
      <c r="C665" s="5"/>
      <c r="D665" s="13"/>
      <c r="E665" s="28"/>
      <c r="F665" s="28"/>
      <c r="G665" s="5"/>
      <c r="H665" s="32"/>
      <c r="I665" s="5"/>
      <c r="J665" s="5"/>
      <c r="K665" s="5"/>
      <c r="L665" s="5"/>
      <c r="N665" s="5"/>
    </row>
    <row r="666" spans="1:14" ht="12.75" x14ac:dyDescent="0.2">
      <c r="A666" s="31"/>
      <c r="B666" s="5"/>
      <c r="C666" s="5"/>
      <c r="D666" s="13"/>
      <c r="E666" s="28"/>
      <c r="F666" s="28"/>
      <c r="G666" s="5"/>
      <c r="H666" s="32"/>
      <c r="I666" s="5"/>
      <c r="J666" s="5"/>
      <c r="K666" s="5"/>
      <c r="L666" s="5"/>
      <c r="N666" s="5"/>
    </row>
    <row r="667" spans="1:14" ht="12.75" x14ac:dyDescent="0.2">
      <c r="A667" s="31"/>
      <c r="B667" s="5"/>
      <c r="C667" s="5"/>
      <c r="D667" s="13"/>
      <c r="E667" s="28"/>
      <c r="F667" s="28"/>
      <c r="G667" s="5"/>
      <c r="H667" s="32"/>
      <c r="I667" s="5"/>
      <c r="J667" s="5"/>
      <c r="K667" s="5"/>
      <c r="L667" s="5"/>
      <c r="N667" s="5"/>
    </row>
    <row r="668" spans="1:14" ht="12.75" x14ac:dyDescent="0.2">
      <c r="A668" s="31"/>
      <c r="B668" s="5"/>
      <c r="C668" s="5"/>
      <c r="D668" s="13"/>
      <c r="E668" s="28"/>
      <c r="F668" s="28"/>
      <c r="G668" s="5"/>
      <c r="H668" s="32"/>
      <c r="I668" s="5"/>
      <c r="J668" s="5"/>
      <c r="K668" s="5"/>
      <c r="L668" s="5"/>
      <c r="N668" s="5"/>
    </row>
    <row r="669" spans="1:14" ht="12.75" x14ac:dyDescent="0.2">
      <c r="A669" s="31"/>
      <c r="B669" s="5"/>
      <c r="C669" s="5"/>
      <c r="D669" s="13"/>
      <c r="E669" s="28"/>
      <c r="F669" s="28"/>
      <c r="G669" s="5"/>
      <c r="H669" s="32"/>
      <c r="I669" s="5"/>
      <c r="J669" s="5"/>
      <c r="K669" s="5"/>
      <c r="L669" s="5"/>
      <c r="N669" s="5"/>
    </row>
    <row r="670" spans="1:14" ht="12.75" x14ac:dyDescent="0.2">
      <c r="A670" s="31"/>
      <c r="B670" s="5"/>
      <c r="C670" s="5"/>
      <c r="D670" s="13"/>
      <c r="E670" s="28"/>
      <c r="F670" s="28"/>
      <c r="G670" s="5"/>
      <c r="H670" s="32"/>
      <c r="I670" s="5"/>
      <c r="J670" s="5"/>
      <c r="K670" s="5"/>
      <c r="L670" s="5"/>
      <c r="N670" s="5"/>
    </row>
    <row r="671" spans="1:14" ht="12.75" x14ac:dyDescent="0.2">
      <c r="A671" s="31"/>
      <c r="B671" s="5"/>
      <c r="C671" s="5"/>
      <c r="D671" s="13"/>
      <c r="E671" s="28"/>
      <c r="F671" s="28"/>
      <c r="G671" s="5"/>
      <c r="H671" s="32"/>
      <c r="I671" s="5"/>
      <c r="J671" s="5"/>
      <c r="K671" s="5"/>
      <c r="L671" s="5"/>
      <c r="N671" s="5"/>
    </row>
    <row r="672" spans="1:14" ht="12.75" x14ac:dyDescent="0.2">
      <c r="A672" s="31"/>
      <c r="B672" s="5"/>
      <c r="C672" s="5"/>
      <c r="D672" s="13"/>
      <c r="E672" s="28"/>
      <c r="F672" s="28"/>
      <c r="G672" s="5"/>
      <c r="H672" s="32"/>
      <c r="I672" s="5"/>
      <c r="J672" s="5"/>
      <c r="K672" s="5"/>
      <c r="L672" s="5"/>
      <c r="N672" s="5"/>
    </row>
    <row r="673" spans="1:14" ht="12.75" x14ac:dyDescent="0.2">
      <c r="A673" s="31"/>
      <c r="B673" s="5"/>
      <c r="C673" s="5"/>
      <c r="D673" s="13"/>
      <c r="E673" s="28"/>
      <c r="F673" s="28"/>
      <c r="G673" s="5"/>
      <c r="H673" s="32"/>
      <c r="I673" s="5"/>
      <c r="J673" s="5"/>
      <c r="K673" s="5"/>
      <c r="L673" s="5"/>
      <c r="N673" s="5"/>
    </row>
    <row r="674" spans="1:14" ht="12.75" x14ac:dyDescent="0.2">
      <c r="A674" s="31"/>
      <c r="B674" s="5"/>
      <c r="C674" s="5"/>
      <c r="D674" s="13"/>
      <c r="E674" s="28"/>
      <c r="F674" s="28"/>
      <c r="G674" s="5"/>
      <c r="H674" s="32"/>
      <c r="I674" s="5"/>
      <c r="J674" s="5"/>
      <c r="K674" s="5"/>
      <c r="L674" s="5"/>
      <c r="N674" s="5"/>
    </row>
    <row r="675" spans="1:14" ht="12.75" x14ac:dyDescent="0.2">
      <c r="A675" s="31"/>
      <c r="B675" s="5"/>
      <c r="C675" s="5"/>
      <c r="D675" s="13"/>
      <c r="E675" s="28"/>
      <c r="F675" s="28"/>
      <c r="G675" s="5"/>
      <c r="H675" s="32"/>
      <c r="I675" s="5"/>
      <c r="J675" s="5"/>
      <c r="K675" s="5"/>
      <c r="L675" s="5"/>
      <c r="N675" s="5"/>
    </row>
    <row r="676" spans="1:14" ht="12.75" x14ac:dyDescent="0.2">
      <c r="A676" s="31"/>
      <c r="B676" s="5"/>
      <c r="C676" s="5"/>
      <c r="D676" s="13"/>
      <c r="E676" s="28"/>
      <c r="F676" s="28"/>
      <c r="G676" s="5"/>
      <c r="H676" s="32"/>
      <c r="I676" s="5"/>
      <c r="J676" s="5"/>
      <c r="K676" s="5"/>
      <c r="L676" s="5"/>
      <c r="N676" s="5"/>
    </row>
    <row r="677" spans="1:14" ht="12.75" x14ac:dyDescent="0.2">
      <c r="A677" s="31"/>
      <c r="B677" s="5"/>
      <c r="C677" s="5"/>
      <c r="D677" s="13"/>
      <c r="E677" s="28"/>
      <c r="F677" s="28"/>
      <c r="G677" s="5"/>
      <c r="H677" s="32"/>
      <c r="I677" s="5"/>
      <c r="J677" s="5"/>
      <c r="K677" s="5"/>
      <c r="L677" s="5"/>
      <c r="N677" s="5"/>
    </row>
    <row r="678" spans="1:14" ht="12.75" x14ac:dyDescent="0.2">
      <c r="A678" s="31"/>
      <c r="B678" s="5"/>
      <c r="C678" s="5"/>
      <c r="D678" s="13"/>
      <c r="E678" s="28"/>
      <c r="F678" s="28"/>
      <c r="G678" s="5"/>
      <c r="H678" s="32"/>
      <c r="I678" s="5"/>
      <c r="J678" s="5"/>
      <c r="K678" s="5"/>
      <c r="L678" s="5"/>
      <c r="N678" s="5"/>
    </row>
    <row r="679" spans="1:14" ht="12.75" x14ac:dyDescent="0.2">
      <c r="A679" s="31"/>
      <c r="B679" s="5"/>
      <c r="C679" s="5"/>
      <c r="D679" s="13"/>
      <c r="E679" s="28"/>
      <c r="F679" s="28"/>
      <c r="G679" s="5"/>
      <c r="H679" s="32"/>
      <c r="I679" s="5"/>
      <c r="J679" s="5"/>
      <c r="K679" s="5"/>
      <c r="L679" s="5"/>
      <c r="N679" s="5"/>
    </row>
    <row r="680" spans="1:14" ht="12.75" x14ac:dyDescent="0.2">
      <c r="A680" s="31"/>
      <c r="B680" s="5"/>
      <c r="C680" s="5"/>
      <c r="D680" s="13"/>
      <c r="E680" s="28"/>
      <c r="F680" s="28"/>
      <c r="G680" s="5"/>
      <c r="H680" s="32"/>
      <c r="I680" s="5"/>
      <c r="J680" s="5"/>
      <c r="K680" s="5"/>
      <c r="L680" s="5"/>
      <c r="N680" s="5"/>
    </row>
    <row r="681" spans="1:14" ht="12.75" x14ac:dyDescent="0.2">
      <c r="A681" s="31"/>
      <c r="B681" s="5"/>
      <c r="C681" s="5"/>
      <c r="D681" s="13"/>
      <c r="E681" s="28"/>
      <c r="F681" s="28"/>
      <c r="G681" s="5"/>
      <c r="H681" s="32"/>
      <c r="I681" s="5"/>
      <c r="J681" s="5"/>
      <c r="K681" s="5"/>
      <c r="L681" s="5"/>
      <c r="N681" s="5"/>
    </row>
    <row r="682" spans="1:14" ht="12.75" x14ac:dyDescent="0.2">
      <c r="A682" s="31"/>
      <c r="B682" s="5"/>
      <c r="C682" s="5"/>
      <c r="D682" s="13"/>
      <c r="E682" s="28"/>
      <c r="F682" s="28"/>
      <c r="G682" s="5"/>
      <c r="H682" s="32"/>
      <c r="I682" s="5"/>
      <c r="J682" s="5"/>
      <c r="K682" s="5"/>
      <c r="L682" s="5"/>
      <c r="N682" s="5"/>
    </row>
    <row r="683" spans="1:14" ht="12.75" x14ac:dyDescent="0.2">
      <c r="A683" s="31"/>
      <c r="B683" s="5"/>
      <c r="C683" s="5"/>
      <c r="D683" s="13"/>
      <c r="E683" s="28"/>
      <c r="F683" s="28"/>
      <c r="G683" s="5"/>
      <c r="H683" s="32"/>
      <c r="I683" s="5"/>
      <c r="J683" s="5"/>
      <c r="K683" s="5"/>
      <c r="L683" s="5"/>
      <c r="N683" s="5"/>
    </row>
    <row r="684" spans="1:14" ht="12.75" x14ac:dyDescent="0.2">
      <c r="A684" s="31"/>
      <c r="B684" s="5"/>
      <c r="C684" s="5"/>
      <c r="D684" s="13"/>
      <c r="E684" s="28"/>
      <c r="F684" s="28"/>
      <c r="G684" s="5"/>
      <c r="H684" s="32"/>
      <c r="I684" s="5"/>
      <c r="J684" s="5"/>
      <c r="K684" s="5"/>
      <c r="L684" s="5"/>
      <c r="N684" s="5"/>
    </row>
    <row r="685" spans="1:14" ht="12.75" x14ac:dyDescent="0.2">
      <c r="A685" s="31"/>
      <c r="B685" s="5"/>
      <c r="C685" s="5"/>
      <c r="D685" s="13"/>
      <c r="E685" s="28"/>
      <c r="F685" s="28"/>
      <c r="G685" s="5"/>
      <c r="H685" s="32"/>
      <c r="I685" s="5"/>
      <c r="J685" s="5"/>
      <c r="K685" s="5"/>
      <c r="L685" s="5"/>
      <c r="N685" s="5"/>
    </row>
    <row r="686" spans="1:14" ht="12.75" x14ac:dyDescent="0.2">
      <c r="A686" s="31"/>
      <c r="B686" s="5"/>
      <c r="C686" s="5"/>
      <c r="D686" s="13"/>
      <c r="E686" s="28"/>
      <c r="F686" s="28"/>
      <c r="G686" s="5"/>
      <c r="H686" s="32"/>
      <c r="I686" s="5"/>
      <c r="J686" s="5"/>
      <c r="K686" s="5"/>
      <c r="L686" s="5"/>
      <c r="N686" s="5"/>
    </row>
    <row r="687" spans="1:14" ht="12.75" x14ac:dyDescent="0.2">
      <c r="A687" s="31"/>
      <c r="B687" s="5"/>
      <c r="C687" s="5"/>
      <c r="D687" s="13"/>
      <c r="E687" s="28"/>
      <c r="F687" s="28"/>
      <c r="G687" s="5"/>
      <c r="H687" s="32"/>
      <c r="I687" s="5"/>
      <c r="J687" s="5"/>
      <c r="K687" s="5"/>
      <c r="L687" s="5"/>
      <c r="N687" s="5"/>
    </row>
    <row r="688" spans="1:14" ht="12.75" x14ac:dyDescent="0.2">
      <c r="A688" s="31"/>
      <c r="B688" s="5"/>
      <c r="C688" s="5"/>
      <c r="D688" s="13"/>
      <c r="E688" s="28"/>
      <c r="F688" s="28"/>
      <c r="G688" s="5"/>
      <c r="H688" s="32"/>
      <c r="I688" s="5"/>
      <c r="J688" s="5"/>
      <c r="K688" s="5"/>
      <c r="L688" s="5"/>
      <c r="N688" s="5"/>
    </row>
    <row r="689" spans="1:14" ht="12.75" x14ac:dyDescent="0.2">
      <c r="A689" s="31"/>
      <c r="B689" s="5"/>
      <c r="C689" s="5"/>
      <c r="D689" s="13"/>
      <c r="E689" s="28"/>
      <c r="F689" s="28"/>
      <c r="G689" s="5"/>
      <c r="H689" s="32"/>
      <c r="I689" s="5"/>
      <c r="J689" s="5"/>
      <c r="K689" s="5"/>
      <c r="L689" s="5"/>
      <c r="N689" s="5"/>
    </row>
    <row r="690" spans="1:14" ht="12.75" x14ac:dyDescent="0.2">
      <c r="A690" s="31"/>
      <c r="B690" s="5"/>
      <c r="C690" s="5"/>
      <c r="D690" s="13"/>
      <c r="E690" s="28"/>
      <c r="F690" s="28"/>
      <c r="G690" s="5"/>
      <c r="H690" s="32"/>
      <c r="I690" s="5"/>
      <c r="J690" s="5"/>
      <c r="K690" s="5"/>
      <c r="L690" s="5"/>
      <c r="N690" s="5"/>
    </row>
    <row r="691" spans="1:14" ht="12.75" x14ac:dyDescent="0.2">
      <c r="A691" s="31"/>
      <c r="B691" s="5"/>
      <c r="C691" s="5"/>
      <c r="D691" s="13"/>
      <c r="E691" s="28"/>
      <c r="F691" s="28"/>
      <c r="G691" s="5"/>
      <c r="H691" s="32"/>
      <c r="I691" s="5"/>
      <c r="J691" s="5"/>
      <c r="K691" s="5"/>
      <c r="L691" s="5"/>
      <c r="N691" s="5"/>
    </row>
    <row r="692" spans="1:14" ht="12.75" x14ac:dyDescent="0.2">
      <c r="A692" s="31"/>
      <c r="B692" s="5"/>
      <c r="C692" s="5"/>
      <c r="D692" s="13"/>
      <c r="E692" s="28"/>
      <c r="F692" s="28"/>
      <c r="G692" s="5"/>
      <c r="H692" s="32"/>
      <c r="I692" s="5"/>
      <c r="J692" s="5"/>
      <c r="K692" s="5"/>
      <c r="L692" s="5"/>
      <c r="N692" s="5"/>
    </row>
    <row r="693" spans="1:14" ht="12.75" x14ac:dyDescent="0.2">
      <c r="A693" s="31"/>
      <c r="B693" s="5"/>
      <c r="C693" s="5"/>
      <c r="D693" s="13"/>
      <c r="E693" s="28"/>
      <c r="F693" s="28"/>
      <c r="G693" s="5"/>
      <c r="H693" s="32"/>
      <c r="I693" s="5"/>
      <c r="J693" s="5"/>
      <c r="K693" s="5"/>
      <c r="L693" s="5"/>
      <c r="N693" s="5"/>
    </row>
    <row r="694" spans="1:14" ht="12.75" x14ac:dyDescent="0.2">
      <c r="A694" s="31"/>
      <c r="B694" s="5"/>
      <c r="C694" s="5"/>
      <c r="D694" s="13"/>
      <c r="E694" s="28"/>
      <c r="F694" s="28"/>
      <c r="G694" s="5"/>
      <c r="H694" s="32"/>
      <c r="I694" s="5"/>
      <c r="J694" s="5"/>
      <c r="K694" s="5"/>
      <c r="L694" s="5"/>
      <c r="N694" s="5"/>
    </row>
    <row r="695" spans="1:14" ht="12.75" x14ac:dyDescent="0.2">
      <c r="A695" s="31"/>
      <c r="B695" s="5"/>
      <c r="C695" s="5"/>
      <c r="D695" s="13"/>
      <c r="E695" s="28"/>
      <c r="F695" s="28"/>
      <c r="G695" s="5"/>
      <c r="H695" s="32"/>
      <c r="I695" s="5"/>
      <c r="J695" s="5"/>
      <c r="K695" s="5"/>
      <c r="L695" s="5"/>
      <c r="N695" s="5"/>
    </row>
    <row r="696" spans="1:14" ht="12.75" x14ac:dyDescent="0.2">
      <c r="A696" s="31"/>
      <c r="B696" s="5"/>
      <c r="C696" s="5"/>
      <c r="D696" s="13"/>
      <c r="E696" s="28"/>
      <c r="F696" s="28"/>
      <c r="G696" s="5"/>
      <c r="H696" s="32"/>
      <c r="I696" s="5"/>
      <c r="J696" s="5"/>
      <c r="K696" s="5"/>
      <c r="L696" s="5"/>
      <c r="N696" s="5"/>
    </row>
    <row r="697" spans="1:14" ht="12.75" x14ac:dyDescent="0.2">
      <c r="A697" s="31"/>
      <c r="B697" s="5"/>
      <c r="C697" s="5"/>
      <c r="D697" s="13"/>
      <c r="E697" s="28"/>
      <c r="F697" s="28"/>
      <c r="G697" s="5"/>
      <c r="H697" s="32"/>
      <c r="I697" s="5"/>
      <c r="J697" s="5"/>
      <c r="K697" s="5"/>
      <c r="L697" s="5"/>
      <c r="N697" s="5"/>
    </row>
    <row r="698" spans="1:14" ht="12.75" x14ac:dyDescent="0.2">
      <c r="A698" s="31"/>
      <c r="B698" s="5"/>
      <c r="C698" s="5"/>
      <c r="D698" s="13"/>
      <c r="E698" s="28"/>
      <c r="F698" s="28"/>
      <c r="G698" s="5"/>
      <c r="H698" s="32"/>
      <c r="I698" s="5"/>
      <c r="J698" s="5"/>
      <c r="K698" s="5"/>
      <c r="L698" s="5"/>
      <c r="N698" s="5"/>
    </row>
    <row r="699" spans="1:14" ht="12.75" x14ac:dyDescent="0.2">
      <c r="A699" s="31"/>
      <c r="B699" s="5"/>
      <c r="C699" s="5"/>
      <c r="D699" s="13"/>
      <c r="E699" s="28"/>
      <c r="F699" s="28"/>
      <c r="G699" s="5"/>
      <c r="H699" s="32"/>
      <c r="I699" s="5"/>
      <c r="J699" s="5"/>
      <c r="K699" s="5"/>
      <c r="L699" s="5"/>
      <c r="N699" s="5"/>
    </row>
    <row r="700" spans="1:14" ht="12.75" x14ac:dyDescent="0.2">
      <c r="A700" s="31"/>
      <c r="B700" s="5"/>
      <c r="C700" s="5"/>
      <c r="D700" s="13"/>
      <c r="E700" s="28"/>
      <c r="F700" s="28"/>
      <c r="G700" s="5"/>
      <c r="H700" s="32"/>
      <c r="I700" s="5"/>
      <c r="J700" s="5"/>
      <c r="K700" s="5"/>
      <c r="L700" s="5"/>
      <c r="N700" s="5"/>
    </row>
    <row r="701" spans="1:14" ht="12.75" x14ac:dyDescent="0.2">
      <c r="A701" s="31"/>
      <c r="B701" s="5"/>
      <c r="C701" s="5"/>
      <c r="D701" s="13"/>
      <c r="E701" s="28"/>
      <c r="F701" s="28"/>
      <c r="G701" s="5"/>
      <c r="H701" s="32"/>
      <c r="I701" s="5"/>
      <c r="J701" s="5"/>
      <c r="K701" s="5"/>
      <c r="L701" s="5"/>
      <c r="N701" s="5"/>
    </row>
    <row r="702" spans="1:14" ht="12.75" x14ac:dyDescent="0.2">
      <c r="A702" s="31"/>
      <c r="B702" s="5"/>
      <c r="C702" s="5"/>
      <c r="D702" s="13"/>
      <c r="E702" s="28"/>
      <c r="F702" s="28"/>
      <c r="G702" s="5"/>
      <c r="H702" s="32"/>
      <c r="I702" s="5"/>
      <c r="J702" s="5"/>
      <c r="K702" s="5"/>
      <c r="L702" s="5"/>
      <c r="N702" s="5"/>
    </row>
    <row r="703" spans="1:14" ht="12.75" x14ac:dyDescent="0.2">
      <c r="A703" s="31"/>
      <c r="B703" s="5"/>
      <c r="C703" s="5"/>
      <c r="D703" s="13"/>
      <c r="E703" s="28"/>
      <c r="F703" s="28"/>
      <c r="G703" s="5"/>
      <c r="H703" s="32"/>
      <c r="I703" s="5"/>
      <c r="J703" s="5"/>
      <c r="K703" s="5"/>
      <c r="L703" s="5"/>
      <c r="N703" s="5"/>
    </row>
    <row r="704" spans="1:14" ht="12.75" x14ac:dyDescent="0.2">
      <c r="A704" s="31"/>
      <c r="B704" s="5"/>
      <c r="C704" s="5"/>
      <c r="D704" s="13"/>
      <c r="E704" s="28"/>
      <c r="F704" s="28"/>
      <c r="G704" s="5"/>
      <c r="H704" s="32"/>
      <c r="I704" s="5"/>
      <c r="J704" s="5"/>
      <c r="K704" s="5"/>
      <c r="L704" s="5"/>
      <c r="N704" s="5"/>
    </row>
    <row r="705" spans="1:14" ht="12.75" x14ac:dyDescent="0.2">
      <c r="A705" s="31"/>
      <c r="B705" s="5"/>
      <c r="C705" s="5"/>
      <c r="D705" s="13"/>
      <c r="E705" s="28"/>
      <c r="F705" s="28"/>
      <c r="G705" s="5"/>
      <c r="H705" s="32"/>
      <c r="I705" s="5"/>
      <c r="J705" s="5"/>
      <c r="K705" s="5"/>
      <c r="L705" s="5"/>
      <c r="N705" s="5"/>
    </row>
    <row r="706" spans="1:14" ht="12.75" x14ac:dyDescent="0.2">
      <c r="A706" s="31"/>
      <c r="B706" s="5"/>
      <c r="C706" s="5"/>
      <c r="D706" s="13"/>
      <c r="E706" s="28"/>
      <c r="F706" s="28"/>
      <c r="G706" s="5"/>
      <c r="H706" s="32"/>
      <c r="I706" s="5"/>
      <c r="J706" s="5"/>
      <c r="K706" s="5"/>
      <c r="L706" s="5"/>
      <c r="N706" s="5"/>
    </row>
    <row r="707" spans="1:14" ht="12.75" x14ac:dyDescent="0.2">
      <c r="A707" s="31"/>
      <c r="B707" s="5"/>
      <c r="C707" s="5"/>
      <c r="D707" s="13"/>
      <c r="E707" s="28"/>
      <c r="F707" s="28"/>
      <c r="G707" s="5"/>
      <c r="H707" s="32"/>
      <c r="I707" s="5"/>
      <c r="J707" s="5"/>
      <c r="K707" s="5"/>
      <c r="L707" s="5"/>
      <c r="N707" s="5"/>
    </row>
    <row r="708" spans="1:14" ht="12.75" x14ac:dyDescent="0.2">
      <c r="A708" s="31"/>
      <c r="B708" s="5"/>
      <c r="C708" s="5"/>
      <c r="D708" s="13"/>
      <c r="E708" s="28"/>
      <c r="F708" s="28"/>
      <c r="G708" s="5"/>
      <c r="H708" s="32"/>
      <c r="I708" s="5"/>
      <c r="J708" s="5"/>
      <c r="K708" s="5"/>
      <c r="L708" s="5"/>
      <c r="N708" s="5"/>
    </row>
    <row r="709" spans="1:14" ht="12.75" x14ac:dyDescent="0.2">
      <c r="A709" s="31"/>
      <c r="B709" s="5"/>
      <c r="C709" s="5"/>
      <c r="D709" s="13"/>
      <c r="E709" s="28"/>
      <c r="F709" s="28"/>
      <c r="G709" s="5"/>
      <c r="H709" s="32"/>
      <c r="I709" s="5"/>
      <c r="J709" s="5"/>
      <c r="K709" s="5"/>
      <c r="L709" s="5"/>
      <c r="N709" s="5"/>
    </row>
    <row r="710" spans="1:14" ht="12.75" x14ac:dyDescent="0.2">
      <c r="A710" s="31"/>
      <c r="B710" s="5"/>
      <c r="C710" s="5"/>
      <c r="D710" s="13"/>
      <c r="E710" s="28"/>
      <c r="F710" s="28"/>
      <c r="G710" s="5"/>
      <c r="H710" s="32"/>
      <c r="I710" s="5"/>
      <c r="J710" s="5"/>
      <c r="K710" s="5"/>
      <c r="L710" s="5"/>
      <c r="N710" s="5"/>
    </row>
    <row r="711" spans="1:14" ht="12.75" x14ac:dyDescent="0.2">
      <c r="A711" s="31"/>
      <c r="B711" s="5"/>
      <c r="C711" s="5"/>
      <c r="D711" s="13"/>
      <c r="E711" s="28"/>
      <c r="F711" s="28"/>
      <c r="G711" s="5"/>
      <c r="H711" s="32"/>
      <c r="I711" s="5"/>
      <c r="J711" s="5"/>
      <c r="K711" s="5"/>
      <c r="L711" s="5"/>
      <c r="N711" s="5"/>
    </row>
    <row r="712" spans="1:14" ht="12.75" x14ac:dyDescent="0.2">
      <c r="A712" s="31"/>
      <c r="B712" s="5"/>
      <c r="C712" s="5"/>
      <c r="D712" s="13"/>
      <c r="E712" s="28"/>
      <c r="F712" s="28"/>
      <c r="G712" s="5"/>
      <c r="H712" s="32"/>
      <c r="I712" s="5"/>
      <c r="J712" s="5"/>
      <c r="K712" s="5"/>
      <c r="L712" s="5"/>
      <c r="N712" s="5"/>
    </row>
    <row r="713" spans="1:14" ht="12.75" x14ac:dyDescent="0.2">
      <c r="A713" s="31"/>
      <c r="B713" s="5"/>
      <c r="C713" s="5"/>
      <c r="D713" s="13"/>
      <c r="E713" s="28"/>
      <c r="F713" s="28"/>
      <c r="G713" s="5"/>
      <c r="H713" s="32"/>
      <c r="I713" s="5"/>
      <c r="J713" s="5"/>
      <c r="K713" s="5"/>
      <c r="L713" s="5"/>
      <c r="N713" s="5"/>
    </row>
    <row r="714" spans="1:14" ht="12.75" x14ac:dyDescent="0.2">
      <c r="A714" s="31"/>
      <c r="B714" s="5"/>
      <c r="C714" s="5"/>
      <c r="D714" s="13"/>
      <c r="E714" s="28"/>
      <c r="F714" s="28"/>
      <c r="G714" s="5"/>
      <c r="H714" s="32"/>
      <c r="I714" s="5"/>
      <c r="J714" s="5"/>
      <c r="K714" s="5"/>
      <c r="L714" s="5"/>
      <c r="N714" s="5"/>
    </row>
    <row r="715" spans="1:14" ht="12.75" x14ac:dyDescent="0.2">
      <c r="A715" s="31"/>
      <c r="B715" s="5"/>
      <c r="C715" s="5"/>
      <c r="D715" s="13"/>
      <c r="E715" s="28"/>
      <c r="F715" s="28"/>
      <c r="G715" s="5"/>
      <c r="H715" s="32"/>
      <c r="I715" s="5"/>
      <c r="J715" s="5"/>
      <c r="K715" s="5"/>
      <c r="L715" s="5"/>
      <c r="N715" s="5"/>
    </row>
    <row r="716" spans="1:14" ht="12.75" x14ac:dyDescent="0.2">
      <c r="A716" s="31"/>
      <c r="B716" s="5"/>
      <c r="C716" s="5"/>
      <c r="D716" s="13"/>
      <c r="E716" s="28"/>
      <c r="F716" s="28"/>
      <c r="G716" s="5"/>
      <c r="H716" s="32"/>
      <c r="I716" s="5"/>
      <c r="J716" s="5"/>
      <c r="K716" s="5"/>
      <c r="L716" s="5"/>
      <c r="N716" s="5"/>
    </row>
    <row r="717" spans="1:14" ht="12.75" x14ac:dyDescent="0.2">
      <c r="A717" s="31"/>
      <c r="B717" s="5"/>
      <c r="C717" s="5"/>
      <c r="D717" s="13"/>
      <c r="E717" s="28"/>
      <c r="F717" s="28"/>
      <c r="G717" s="5"/>
      <c r="H717" s="32"/>
      <c r="I717" s="5"/>
      <c r="J717" s="5"/>
      <c r="K717" s="5"/>
      <c r="L717" s="5"/>
      <c r="N717" s="5"/>
    </row>
    <row r="718" spans="1:14" ht="12.75" x14ac:dyDescent="0.2">
      <c r="A718" s="31"/>
      <c r="B718" s="5"/>
      <c r="C718" s="5"/>
      <c r="D718" s="13"/>
      <c r="E718" s="28"/>
      <c r="F718" s="28"/>
      <c r="G718" s="5"/>
      <c r="H718" s="32"/>
      <c r="I718" s="5"/>
      <c r="J718" s="5"/>
      <c r="K718" s="5"/>
      <c r="L718" s="5"/>
      <c r="N718" s="5"/>
    </row>
    <row r="719" spans="1:14" ht="12.75" x14ac:dyDescent="0.2">
      <c r="A719" s="31"/>
      <c r="B719" s="5"/>
      <c r="C719" s="5"/>
      <c r="D719" s="13"/>
      <c r="E719" s="28"/>
      <c r="F719" s="28"/>
      <c r="G719" s="5"/>
      <c r="H719" s="32"/>
      <c r="I719" s="5"/>
      <c r="J719" s="5"/>
      <c r="K719" s="5"/>
      <c r="L719" s="5"/>
      <c r="N719" s="5"/>
    </row>
    <row r="720" spans="1:14" ht="12.75" x14ac:dyDescent="0.2">
      <c r="A720" s="31"/>
      <c r="B720" s="5"/>
      <c r="C720" s="5"/>
      <c r="D720" s="13"/>
      <c r="E720" s="28"/>
      <c r="F720" s="28"/>
      <c r="G720" s="5"/>
      <c r="H720" s="32"/>
      <c r="I720" s="5"/>
      <c r="J720" s="5"/>
      <c r="K720" s="5"/>
      <c r="L720" s="5"/>
      <c r="N720" s="5"/>
    </row>
    <row r="721" spans="1:14" ht="12.75" x14ac:dyDescent="0.2">
      <c r="A721" s="31"/>
      <c r="B721" s="5"/>
      <c r="C721" s="5"/>
      <c r="D721" s="13"/>
      <c r="E721" s="28"/>
      <c r="F721" s="28"/>
      <c r="G721" s="5"/>
      <c r="H721" s="32"/>
      <c r="I721" s="5"/>
      <c r="J721" s="5"/>
      <c r="K721" s="5"/>
      <c r="L721" s="5"/>
      <c r="N721" s="5"/>
    </row>
    <row r="722" spans="1:14" ht="12.75" x14ac:dyDescent="0.2">
      <c r="A722" s="31"/>
      <c r="B722" s="5"/>
      <c r="C722" s="5"/>
      <c r="D722" s="13"/>
      <c r="E722" s="28"/>
      <c r="F722" s="28"/>
      <c r="G722" s="5"/>
      <c r="H722" s="32"/>
      <c r="I722" s="5"/>
      <c r="J722" s="5"/>
      <c r="K722" s="5"/>
      <c r="L722" s="5"/>
      <c r="N722" s="5"/>
    </row>
    <row r="723" spans="1:14" ht="12.75" x14ac:dyDescent="0.2">
      <c r="A723" s="31"/>
      <c r="B723" s="5"/>
      <c r="C723" s="5"/>
      <c r="D723" s="13"/>
      <c r="E723" s="28"/>
      <c r="F723" s="28"/>
      <c r="G723" s="5"/>
      <c r="H723" s="32"/>
      <c r="I723" s="5"/>
      <c r="J723" s="5"/>
      <c r="K723" s="5"/>
      <c r="L723" s="5"/>
      <c r="N723" s="5"/>
    </row>
    <row r="724" spans="1:14" ht="12.75" x14ac:dyDescent="0.2">
      <c r="A724" s="31"/>
      <c r="B724" s="5"/>
      <c r="C724" s="5"/>
      <c r="D724" s="13"/>
      <c r="E724" s="28"/>
      <c r="F724" s="28"/>
      <c r="G724" s="5"/>
      <c r="H724" s="32"/>
      <c r="I724" s="5"/>
      <c r="J724" s="5"/>
      <c r="K724" s="5"/>
      <c r="L724" s="5"/>
      <c r="N724" s="5"/>
    </row>
    <row r="725" spans="1:14" ht="12.75" x14ac:dyDescent="0.2">
      <c r="A725" s="31"/>
      <c r="B725" s="5"/>
      <c r="C725" s="5"/>
      <c r="D725" s="13"/>
      <c r="E725" s="28"/>
      <c r="F725" s="28"/>
      <c r="G725" s="5"/>
      <c r="H725" s="32"/>
      <c r="I725" s="5"/>
      <c r="J725" s="5"/>
      <c r="K725" s="5"/>
      <c r="L725" s="5"/>
      <c r="N725" s="5"/>
    </row>
    <row r="726" spans="1:14" ht="12.75" x14ac:dyDescent="0.2">
      <c r="A726" s="31"/>
      <c r="B726" s="5"/>
      <c r="C726" s="5"/>
      <c r="D726" s="13"/>
      <c r="E726" s="28"/>
      <c r="F726" s="28"/>
      <c r="G726" s="5"/>
      <c r="H726" s="32"/>
      <c r="I726" s="5"/>
      <c r="J726" s="5"/>
      <c r="K726" s="5"/>
      <c r="L726" s="5"/>
      <c r="N726" s="5"/>
    </row>
    <row r="727" spans="1:14" ht="12.75" x14ac:dyDescent="0.2">
      <c r="A727" s="31"/>
      <c r="B727" s="5"/>
      <c r="C727" s="5"/>
      <c r="D727" s="13"/>
      <c r="E727" s="28"/>
      <c r="F727" s="28"/>
      <c r="G727" s="5"/>
      <c r="H727" s="32"/>
      <c r="I727" s="5"/>
      <c r="J727" s="5"/>
      <c r="K727" s="5"/>
      <c r="L727" s="5"/>
      <c r="N727" s="5"/>
    </row>
    <row r="728" spans="1:14" ht="12.75" x14ac:dyDescent="0.2">
      <c r="A728" s="31"/>
      <c r="B728" s="5"/>
      <c r="C728" s="5"/>
      <c r="D728" s="13"/>
      <c r="E728" s="28"/>
      <c r="F728" s="28"/>
      <c r="G728" s="5"/>
      <c r="H728" s="32"/>
      <c r="I728" s="5"/>
      <c r="J728" s="5"/>
      <c r="K728" s="5"/>
      <c r="L728" s="5"/>
      <c r="N728" s="5"/>
    </row>
    <row r="729" spans="1:14" ht="12.75" x14ac:dyDescent="0.2">
      <c r="A729" s="31"/>
      <c r="B729" s="5"/>
      <c r="C729" s="5"/>
      <c r="D729" s="13"/>
      <c r="E729" s="28"/>
      <c r="F729" s="28"/>
      <c r="G729" s="5"/>
      <c r="H729" s="32"/>
      <c r="I729" s="5"/>
      <c r="J729" s="5"/>
      <c r="K729" s="5"/>
      <c r="L729" s="5"/>
      <c r="N729" s="5"/>
    </row>
    <row r="730" spans="1:14" ht="12.75" x14ac:dyDescent="0.2">
      <c r="A730" s="31"/>
      <c r="B730" s="5"/>
      <c r="C730" s="5"/>
      <c r="D730" s="13"/>
      <c r="E730" s="28"/>
      <c r="F730" s="28"/>
      <c r="G730" s="5"/>
      <c r="H730" s="32"/>
      <c r="I730" s="5"/>
      <c r="J730" s="5"/>
      <c r="K730" s="5"/>
      <c r="L730" s="5"/>
      <c r="N730" s="5"/>
    </row>
    <row r="731" spans="1:14" ht="12.75" x14ac:dyDescent="0.2">
      <c r="A731" s="31"/>
      <c r="B731" s="5"/>
      <c r="C731" s="5"/>
      <c r="D731" s="13"/>
      <c r="E731" s="28"/>
      <c r="F731" s="28"/>
      <c r="G731" s="5"/>
      <c r="H731" s="32"/>
      <c r="I731" s="5"/>
      <c r="J731" s="5"/>
      <c r="K731" s="5"/>
      <c r="L731" s="5"/>
      <c r="N731" s="5"/>
    </row>
    <row r="732" spans="1:14" ht="12.75" x14ac:dyDescent="0.2">
      <c r="A732" s="31"/>
      <c r="B732" s="5"/>
      <c r="C732" s="5"/>
      <c r="D732" s="13"/>
      <c r="E732" s="28"/>
      <c r="F732" s="28"/>
      <c r="G732" s="5"/>
      <c r="H732" s="32"/>
      <c r="I732" s="5"/>
      <c r="J732" s="5"/>
      <c r="K732" s="5"/>
      <c r="L732" s="5"/>
      <c r="N732" s="5"/>
    </row>
    <row r="733" spans="1:14" ht="12.75" x14ac:dyDescent="0.2">
      <c r="A733" s="31"/>
      <c r="B733" s="5"/>
      <c r="C733" s="5"/>
      <c r="D733" s="13"/>
      <c r="E733" s="28"/>
      <c r="F733" s="28"/>
      <c r="G733" s="5"/>
      <c r="H733" s="32"/>
      <c r="I733" s="5"/>
      <c r="J733" s="5"/>
      <c r="K733" s="5"/>
      <c r="L733" s="5"/>
      <c r="N733" s="5"/>
    </row>
    <row r="734" spans="1:14" ht="12.75" x14ac:dyDescent="0.2">
      <c r="A734" s="31"/>
      <c r="B734" s="5"/>
      <c r="C734" s="5"/>
      <c r="D734" s="13"/>
      <c r="E734" s="28"/>
      <c r="F734" s="28"/>
      <c r="G734" s="5"/>
      <c r="H734" s="32"/>
      <c r="I734" s="5"/>
      <c r="J734" s="5"/>
      <c r="K734" s="5"/>
      <c r="L734" s="5"/>
      <c r="N734" s="5"/>
    </row>
    <row r="735" spans="1:14" ht="12.75" x14ac:dyDescent="0.2">
      <c r="A735" s="31"/>
      <c r="B735" s="5"/>
      <c r="C735" s="5"/>
      <c r="D735" s="13"/>
      <c r="E735" s="28"/>
      <c r="F735" s="28"/>
      <c r="G735" s="5"/>
      <c r="H735" s="32"/>
      <c r="I735" s="5"/>
      <c r="J735" s="5"/>
      <c r="K735" s="5"/>
      <c r="L735" s="5"/>
      <c r="N735" s="5"/>
    </row>
    <row r="736" spans="1:14" ht="12.75" x14ac:dyDescent="0.2">
      <c r="A736" s="31"/>
      <c r="B736" s="5"/>
      <c r="C736" s="5"/>
      <c r="D736" s="13"/>
      <c r="E736" s="28"/>
      <c r="F736" s="28"/>
      <c r="G736" s="5"/>
      <c r="H736" s="32"/>
      <c r="I736" s="5"/>
      <c r="J736" s="5"/>
      <c r="K736" s="5"/>
      <c r="L736" s="5"/>
      <c r="N736" s="5"/>
    </row>
    <row r="737" spans="1:14" ht="12.75" x14ac:dyDescent="0.2">
      <c r="A737" s="31"/>
      <c r="B737" s="5"/>
      <c r="C737" s="5"/>
      <c r="D737" s="13"/>
      <c r="E737" s="28"/>
      <c r="F737" s="28"/>
      <c r="G737" s="5"/>
      <c r="H737" s="32"/>
      <c r="I737" s="5"/>
      <c r="J737" s="5"/>
      <c r="K737" s="5"/>
      <c r="L737" s="5"/>
      <c r="N737" s="5"/>
    </row>
    <row r="738" spans="1:14" ht="12.75" x14ac:dyDescent="0.2">
      <c r="A738" s="31"/>
      <c r="B738" s="5"/>
      <c r="C738" s="5"/>
      <c r="D738" s="13"/>
      <c r="E738" s="28"/>
      <c r="F738" s="28"/>
      <c r="G738" s="5"/>
      <c r="H738" s="32"/>
      <c r="I738" s="5"/>
      <c r="J738" s="5"/>
      <c r="K738" s="5"/>
      <c r="L738" s="5"/>
      <c r="N738" s="5"/>
    </row>
    <row r="739" spans="1:14" ht="12.75" x14ac:dyDescent="0.2">
      <c r="A739" s="31"/>
      <c r="B739" s="5"/>
      <c r="C739" s="5"/>
      <c r="D739" s="13"/>
      <c r="E739" s="28"/>
      <c r="F739" s="28"/>
      <c r="G739" s="5"/>
      <c r="H739" s="32"/>
      <c r="I739" s="5"/>
      <c r="J739" s="5"/>
      <c r="K739" s="5"/>
      <c r="L739" s="5"/>
      <c r="N739" s="5"/>
    </row>
    <row r="740" spans="1:14" ht="12.75" x14ac:dyDescent="0.2">
      <c r="A740" s="31"/>
      <c r="B740" s="5"/>
      <c r="C740" s="5"/>
      <c r="D740" s="13"/>
      <c r="E740" s="28"/>
      <c r="F740" s="28"/>
      <c r="G740" s="5"/>
      <c r="H740" s="32"/>
      <c r="I740" s="5"/>
      <c r="J740" s="5"/>
      <c r="K740" s="5"/>
      <c r="L740" s="5"/>
      <c r="N740" s="5"/>
    </row>
    <row r="741" spans="1:14" ht="12.75" x14ac:dyDescent="0.2">
      <c r="A741" s="31"/>
      <c r="B741" s="5"/>
      <c r="C741" s="5"/>
      <c r="D741" s="13"/>
      <c r="E741" s="28"/>
      <c r="F741" s="28"/>
      <c r="G741" s="5"/>
      <c r="H741" s="32"/>
      <c r="I741" s="5"/>
      <c r="J741" s="5"/>
      <c r="K741" s="5"/>
      <c r="L741" s="5"/>
      <c r="N741" s="5"/>
    </row>
    <row r="742" spans="1:14" ht="12.75" x14ac:dyDescent="0.2">
      <c r="A742" s="31"/>
      <c r="B742" s="5"/>
      <c r="C742" s="5"/>
      <c r="D742" s="13"/>
      <c r="E742" s="28"/>
      <c r="F742" s="28"/>
      <c r="G742" s="5"/>
      <c r="H742" s="32"/>
      <c r="I742" s="5"/>
      <c r="J742" s="5"/>
      <c r="K742" s="5"/>
      <c r="L742" s="5"/>
      <c r="N742" s="5"/>
    </row>
    <row r="743" spans="1:14" ht="12.75" x14ac:dyDescent="0.2">
      <c r="A743" s="31"/>
      <c r="B743" s="5"/>
      <c r="C743" s="5"/>
      <c r="D743" s="13"/>
      <c r="E743" s="28"/>
      <c r="F743" s="28"/>
      <c r="G743" s="5"/>
      <c r="H743" s="32"/>
      <c r="I743" s="5"/>
      <c r="J743" s="5"/>
      <c r="K743" s="5"/>
      <c r="L743" s="5"/>
      <c r="N743" s="5"/>
    </row>
    <row r="744" spans="1:14" ht="12.75" x14ac:dyDescent="0.2">
      <c r="A744" s="31"/>
      <c r="B744" s="5"/>
      <c r="C744" s="5"/>
      <c r="D744" s="13"/>
      <c r="E744" s="28"/>
      <c r="F744" s="28"/>
      <c r="G744" s="5"/>
      <c r="H744" s="32"/>
      <c r="I744" s="5"/>
      <c r="J744" s="5"/>
      <c r="K744" s="5"/>
      <c r="L744" s="5"/>
      <c r="N744" s="5"/>
    </row>
    <row r="745" spans="1:14" ht="12.75" x14ac:dyDescent="0.2">
      <c r="A745" s="31"/>
      <c r="B745" s="5"/>
      <c r="C745" s="5"/>
      <c r="D745" s="13"/>
      <c r="E745" s="28"/>
      <c r="F745" s="28"/>
      <c r="G745" s="5"/>
      <c r="H745" s="32"/>
      <c r="I745" s="5"/>
      <c r="J745" s="5"/>
      <c r="K745" s="5"/>
      <c r="L745" s="5"/>
      <c r="N745" s="5"/>
    </row>
    <row r="746" spans="1:14" ht="12.75" x14ac:dyDescent="0.2">
      <c r="A746" s="31"/>
      <c r="B746" s="5"/>
      <c r="C746" s="5"/>
      <c r="D746" s="13"/>
      <c r="E746" s="28"/>
      <c r="F746" s="28"/>
      <c r="G746" s="5"/>
      <c r="H746" s="32"/>
      <c r="I746" s="5"/>
      <c r="J746" s="5"/>
      <c r="K746" s="5"/>
      <c r="L746" s="5"/>
      <c r="N746" s="5"/>
    </row>
    <row r="747" spans="1:14" ht="12.75" x14ac:dyDescent="0.2">
      <c r="A747" s="31"/>
      <c r="B747" s="5"/>
      <c r="C747" s="5"/>
      <c r="D747" s="13"/>
      <c r="E747" s="28"/>
      <c r="F747" s="28"/>
      <c r="G747" s="5"/>
      <c r="H747" s="32"/>
      <c r="I747" s="5"/>
      <c r="J747" s="5"/>
      <c r="K747" s="5"/>
      <c r="L747" s="5"/>
      <c r="N747" s="5"/>
    </row>
    <row r="748" spans="1:14" ht="12.75" x14ac:dyDescent="0.2">
      <c r="A748" s="31"/>
      <c r="B748" s="5"/>
      <c r="C748" s="5"/>
      <c r="D748" s="13"/>
      <c r="E748" s="28"/>
      <c r="F748" s="28"/>
      <c r="G748" s="5"/>
      <c r="H748" s="32"/>
      <c r="I748" s="5"/>
      <c r="J748" s="5"/>
      <c r="K748" s="5"/>
      <c r="L748" s="5"/>
      <c r="N748" s="5"/>
    </row>
    <row r="749" spans="1:14" ht="12.75" x14ac:dyDescent="0.2">
      <c r="A749" s="31"/>
      <c r="B749" s="5"/>
      <c r="C749" s="5"/>
      <c r="D749" s="13"/>
      <c r="E749" s="28"/>
      <c r="F749" s="28"/>
      <c r="G749" s="5"/>
      <c r="H749" s="32"/>
      <c r="I749" s="5"/>
      <c r="J749" s="5"/>
      <c r="K749" s="5"/>
      <c r="L749" s="5"/>
      <c r="N749" s="5"/>
    </row>
    <row r="750" spans="1:14" ht="12.75" x14ac:dyDescent="0.2">
      <c r="A750" s="31"/>
      <c r="B750" s="5"/>
      <c r="C750" s="5"/>
      <c r="D750" s="13"/>
      <c r="E750" s="28"/>
      <c r="F750" s="28"/>
      <c r="G750" s="5"/>
      <c r="H750" s="32"/>
      <c r="I750" s="5"/>
      <c r="J750" s="5"/>
      <c r="K750" s="5"/>
      <c r="L750" s="5"/>
      <c r="N750" s="5"/>
    </row>
    <row r="751" spans="1:14" ht="12.75" x14ac:dyDescent="0.2">
      <c r="A751" s="31"/>
      <c r="B751" s="5"/>
      <c r="C751" s="5"/>
      <c r="D751" s="13"/>
      <c r="E751" s="28"/>
      <c r="F751" s="28"/>
      <c r="G751" s="5"/>
      <c r="H751" s="32"/>
      <c r="I751" s="5"/>
      <c r="J751" s="5"/>
      <c r="K751" s="5"/>
      <c r="L751" s="5"/>
      <c r="N751" s="5"/>
    </row>
    <row r="752" spans="1:14" ht="12.75" x14ac:dyDescent="0.2">
      <c r="A752" s="31"/>
      <c r="B752" s="5"/>
      <c r="C752" s="5"/>
      <c r="D752" s="13"/>
      <c r="E752" s="28"/>
      <c r="F752" s="28"/>
      <c r="G752" s="5"/>
      <c r="H752" s="32"/>
      <c r="I752" s="5"/>
      <c r="J752" s="5"/>
      <c r="K752" s="5"/>
      <c r="L752" s="5"/>
      <c r="N752" s="5"/>
    </row>
    <row r="753" spans="1:14" ht="12.75" x14ac:dyDescent="0.2">
      <c r="A753" s="31"/>
      <c r="B753" s="5"/>
      <c r="C753" s="5"/>
      <c r="D753" s="13"/>
      <c r="E753" s="28"/>
      <c r="F753" s="28"/>
      <c r="G753" s="5"/>
      <c r="H753" s="32"/>
      <c r="I753" s="5"/>
      <c r="J753" s="5"/>
      <c r="K753" s="5"/>
      <c r="L753" s="5"/>
      <c r="N753" s="5"/>
    </row>
    <row r="754" spans="1:14" ht="12.75" x14ac:dyDescent="0.2">
      <c r="A754" s="31"/>
      <c r="B754" s="5"/>
      <c r="C754" s="5"/>
      <c r="D754" s="13"/>
      <c r="E754" s="28"/>
      <c r="F754" s="28"/>
      <c r="G754" s="5"/>
      <c r="H754" s="32"/>
      <c r="I754" s="5"/>
      <c r="J754" s="5"/>
      <c r="K754" s="5"/>
      <c r="L754" s="5"/>
      <c r="N754" s="5"/>
    </row>
    <row r="755" spans="1:14" ht="12.75" x14ac:dyDescent="0.2">
      <c r="A755" s="31"/>
      <c r="B755" s="5"/>
      <c r="C755" s="5"/>
      <c r="D755" s="13"/>
      <c r="E755" s="28"/>
      <c r="F755" s="28"/>
      <c r="G755" s="5"/>
      <c r="H755" s="32"/>
      <c r="I755" s="5"/>
      <c r="J755" s="5"/>
      <c r="K755" s="5"/>
      <c r="L755" s="5"/>
      <c r="N755" s="5"/>
    </row>
    <row r="756" spans="1:14" ht="12.75" x14ac:dyDescent="0.2">
      <c r="A756" s="31"/>
      <c r="B756" s="5"/>
      <c r="C756" s="5"/>
      <c r="D756" s="13"/>
      <c r="E756" s="28"/>
      <c r="F756" s="28"/>
      <c r="G756" s="5"/>
      <c r="H756" s="32"/>
      <c r="I756" s="5"/>
      <c r="J756" s="5"/>
      <c r="K756" s="5"/>
      <c r="L756" s="5"/>
      <c r="N756" s="5"/>
    </row>
    <row r="757" spans="1:14" ht="12.75" x14ac:dyDescent="0.2">
      <c r="A757" s="31"/>
      <c r="B757" s="5"/>
      <c r="C757" s="5"/>
      <c r="D757" s="13"/>
      <c r="E757" s="28"/>
      <c r="F757" s="28"/>
      <c r="G757" s="5"/>
      <c r="H757" s="32"/>
      <c r="I757" s="5"/>
      <c r="J757" s="5"/>
      <c r="K757" s="5"/>
      <c r="L757" s="5"/>
      <c r="N757" s="5"/>
    </row>
    <row r="758" spans="1:14" ht="12.75" x14ac:dyDescent="0.2">
      <c r="A758" s="31"/>
      <c r="B758" s="5"/>
      <c r="C758" s="5"/>
      <c r="D758" s="13"/>
      <c r="E758" s="28"/>
      <c r="F758" s="28"/>
      <c r="G758" s="5"/>
      <c r="H758" s="32"/>
      <c r="I758" s="5"/>
      <c r="J758" s="5"/>
      <c r="K758" s="5"/>
      <c r="L758" s="5"/>
      <c r="N758" s="5"/>
    </row>
    <row r="759" spans="1:14" ht="12.75" x14ac:dyDescent="0.2">
      <c r="A759" s="31"/>
      <c r="B759" s="5"/>
      <c r="C759" s="5"/>
      <c r="D759" s="13"/>
      <c r="E759" s="28"/>
      <c r="F759" s="28"/>
      <c r="G759" s="5"/>
      <c r="H759" s="32"/>
      <c r="I759" s="5"/>
      <c r="J759" s="5"/>
      <c r="K759" s="5"/>
      <c r="L759" s="5"/>
      <c r="N759" s="5"/>
    </row>
    <row r="760" spans="1:14" ht="12.75" x14ac:dyDescent="0.2">
      <c r="A760" s="31"/>
      <c r="B760" s="5"/>
      <c r="C760" s="5"/>
      <c r="D760" s="13"/>
      <c r="E760" s="28"/>
      <c r="F760" s="28"/>
      <c r="G760" s="5"/>
      <c r="H760" s="32"/>
      <c r="I760" s="5"/>
      <c r="J760" s="5"/>
      <c r="K760" s="5"/>
      <c r="L760" s="5"/>
      <c r="N760" s="5"/>
    </row>
    <row r="761" spans="1:14" ht="12.75" x14ac:dyDescent="0.2">
      <c r="A761" s="31"/>
      <c r="B761" s="5"/>
      <c r="C761" s="5"/>
      <c r="D761" s="13"/>
      <c r="E761" s="28"/>
      <c r="F761" s="28"/>
      <c r="G761" s="5"/>
      <c r="H761" s="32"/>
      <c r="I761" s="5"/>
      <c r="J761" s="5"/>
      <c r="K761" s="5"/>
      <c r="L761" s="5"/>
      <c r="N761" s="5"/>
    </row>
    <row r="762" spans="1:14" ht="12.75" x14ac:dyDescent="0.2">
      <c r="A762" s="31"/>
      <c r="B762" s="5"/>
      <c r="C762" s="5"/>
      <c r="D762" s="13"/>
      <c r="E762" s="28"/>
      <c r="F762" s="28"/>
      <c r="G762" s="5"/>
      <c r="H762" s="32"/>
      <c r="I762" s="5"/>
      <c r="J762" s="5"/>
      <c r="K762" s="5"/>
      <c r="L762" s="5"/>
      <c r="N762" s="5"/>
    </row>
    <row r="763" spans="1:14" ht="12.75" x14ac:dyDescent="0.2">
      <c r="A763" s="31"/>
      <c r="B763" s="5"/>
      <c r="C763" s="5"/>
      <c r="D763" s="13"/>
      <c r="E763" s="28"/>
      <c r="F763" s="28"/>
      <c r="G763" s="5"/>
      <c r="H763" s="32"/>
      <c r="I763" s="5"/>
      <c r="J763" s="5"/>
      <c r="K763" s="5"/>
      <c r="L763" s="5"/>
      <c r="N763" s="5"/>
    </row>
    <row r="764" spans="1:14" ht="12.75" x14ac:dyDescent="0.2">
      <c r="A764" s="31"/>
      <c r="B764" s="5"/>
      <c r="C764" s="5"/>
      <c r="D764" s="13"/>
      <c r="E764" s="28"/>
      <c r="F764" s="28"/>
      <c r="G764" s="5"/>
      <c r="H764" s="32"/>
      <c r="I764" s="5"/>
      <c r="J764" s="5"/>
      <c r="K764" s="5"/>
      <c r="L764" s="5"/>
      <c r="N764" s="5"/>
    </row>
    <row r="765" spans="1:14" ht="12.75" x14ac:dyDescent="0.2">
      <c r="A765" s="31"/>
      <c r="B765" s="5"/>
      <c r="C765" s="5"/>
      <c r="D765" s="13"/>
      <c r="E765" s="28"/>
      <c r="F765" s="28"/>
      <c r="G765" s="5"/>
      <c r="H765" s="32"/>
      <c r="I765" s="5"/>
      <c r="J765" s="5"/>
      <c r="K765" s="5"/>
      <c r="L765" s="5"/>
      <c r="N765" s="5"/>
    </row>
    <row r="766" spans="1:14" ht="12.75" x14ac:dyDescent="0.2">
      <c r="A766" s="31"/>
      <c r="B766" s="5"/>
      <c r="C766" s="5"/>
      <c r="D766" s="13"/>
      <c r="E766" s="28"/>
      <c r="F766" s="28"/>
      <c r="G766" s="5"/>
      <c r="H766" s="32"/>
      <c r="I766" s="5"/>
      <c r="J766" s="5"/>
      <c r="K766" s="5"/>
      <c r="L766" s="5"/>
      <c r="N766" s="5"/>
    </row>
    <row r="767" spans="1:14" ht="12.75" x14ac:dyDescent="0.2">
      <c r="A767" s="31"/>
      <c r="B767" s="5"/>
      <c r="C767" s="5"/>
      <c r="D767" s="13"/>
      <c r="E767" s="28"/>
      <c r="F767" s="28"/>
      <c r="G767" s="5"/>
      <c r="H767" s="32"/>
      <c r="I767" s="5"/>
      <c r="J767" s="5"/>
      <c r="K767" s="5"/>
      <c r="L767" s="5"/>
      <c r="N767" s="5"/>
    </row>
    <row r="768" spans="1:14" ht="12.75" x14ac:dyDescent="0.2">
      <c r="A768" s="31"/>
      <c r="B768" s="5"/>
      <c r="C768" s="5"/>
      <c r="D768" s="13"/>
      <c r="E768" s="28"/>
      <c r="F768" s="28"/>
      <c r="G768" s="5"/>
      <c r="H768" s="32"/>
      <c r="I768" s="5"/>
      <c r="J768" s="5"/>
      <c r="K768" s="5"/>
      <c r="L768" s="5"/>
      <c r="N768" s="5"/>
    </row>
    <row r="769" spans="1:14" ht="12.75" x14ac:dyDescent="0.2">
      <c r="A769" s="31"/>
      <c r="B769" s="5"/>
      <c r="C769" s="5"/>
      <c r="D769" s="13"/>
      <c r="E769" s="28"/>
      <c r="F769" s="28"/>
      <c r="G769" s="5"/>
      <c r="H769" s="32"/>
      <c r="I769" s="5"/>
      <c r="J769" s="5"/>
      <c r="K769" s="5"/>
      <c r="L769" s="5"/>
      <c r="N769" s="5"/>
    </row>
    <row r="770" spans="1:14" ht="12.75" x14ac:dyDescent="0.2">
      <c r="A770" s="31"/>
      <c r="B770" s="5"/>
      <c r="C770" s="5"/>
      <c r="D770" s="13"/>
      <c r="E770" s="28"/>
      <c r="F770" s="28"/>
      <c r="G770" s="5"/>
      <c r="H770" s="32"/>
      <c r="I770" s="5"/>
      <c r="J770" s="5"/>
      <c r="K770" s="5"/>
      <c r="L770" s="5"/>
      <c r="N770" s="5"/>
    </row>
    <row r="771" spans="1:14" ht="12.75" x14ac:dyDescent="0.2">
      <c r="A771" s="31"/>
      <c r="B771" s="5"/>
      <c r="C771" s="5"/>
      <c r="D771" s="13"/>
      <c r="E771" s="28"/>
      <c r="F771" s="28"/>
      <c r="G771" s="5"/>
      <c r="H771" s="32"/>
      <c r="I771" s="5"/>
      <c r="J771" s="5"/>
      <c r="K771" s="5"/>
      <c r="L771" s="5"/>
      <c r="N771" s="5"/>
    </row>
    <row r="772" spans="1:14" ht="12.75" x14ac:dyDescent="0.2">
      <c r="A772" s="31"/>
      <c r="B772" s="5"/>
      <c r="C772" s="5"/>
      <c r="D772" s="13"/>
      <c r="E772" s="28"/>
      <c r="F772" s="28"/>
      <c r="G772" s="5"/>
      <c r="H772" s="32"/>
      <c r="I772" s="5"/>
      <c r="J772" s="5"/>
      <c r="K772" s="5"/>
      <c r="L772" s="5"/>
      <c r="N772" s="5"/>
    </row>
    <row r="773" spans="1:14" ht="12.75" x14ac:dyDescent="0.2">
      <c r="A773" s="31"/>
      <c r="B773" s="5"/>
      <c r="C773" s="5"/>
      <c r="D773" s="13"/>
      <c r="E773" s="28"/>
      <c r="F773" s="28"/>
      <c r="G773" s="5"/>
      <c r="H773" s="32"/>
      <c r="I773" s="5"/>
      <c r="J773" s="5"/>
      <c r="K773" s="5"/>
      <c r="L773" s="5"/>
      <c r="N773" s="5"/>
    </row>
    <row r="774" spans="1:14" ht="12.75" x14ac:dyDescent="0.2">
      <c r="A774" s="31"/>
      <c r="B774" s="5"/>
      <c r="C774" s="5"/>
      <c r="D774" s="13"/>
      <c r="E774" s="28"/>
      <c r="F774" s="28"/>
      <c r="G774" s="5"/>
      <c r="H774" s="32"/>
      <c r="I774" s="5"/>
      <c r="J774" s="5"/>
      <c r="K774" s="5"/>
      <c r="L774" s="5"/>
      <c r="N774" s="5"/>
    </row>
    <row r="775" spans="1:14" ht="12.75" x14ac:dyDescent="0.2">
      <c r="A775" s="31"/>
      <c r="B775" s="5"/>
      <c r="C775" s="5"/>
      <c r="D775" s="13"/>
      <c r="E775" s="28"/>
      <c r="F775" s="28"/>
      <c r="G775" s="5"/>
      <c r="H775" s="32"/>
      <c r="I775" s="5"/>
      <c r="J775" s="5"/>
      <c r="K775" s="5"/>
      <c r="L775" s="5"/>
      <c r="N775" s="5"/>
    </row>
    <row r="776" spans="1:14" ht="12.75" x14ac:dyDescent="0.2">
      <c r="A776" s="31"/>
      <c r="B776" s="5"/>
      <c r="C776" s="5"/>
      <c r="D776" s="13"/>
      <c r="E776" s="28"/>
      <c r="F776" s="28"/>
      <c r="G776" s="5"/>
      <c r="H776" s="32"/>
      <c r="I776" s="5"/>
      <c r="J776" s="5"/>
      <c r="K776" s="5"/>
      <c r="L776" s="5"/>
      <c r="N776" s="5"/>
    </row>
    <row r="777" spans="1:14" ht="12.75" x14ac:dyDescent="0.2">
      <c r="A777" s="31"/>
      <c r="B777" s="5"/>
      <c r="C777" s="5"/>
      <c r="D777" s="13"/>
      <c r="E777" s="28"/>
      <c r="F777" s="28"/>
      <c r="G777" s="5"/>
      <c r="H777" s="32"/>
      <c r="I777" s="5"/>
      <c r="J777" s="5"/>
      <c r="K777" s="5"/>
      <c r="L777" s="5"/>
      <c r="N777" s="5"/>
    </row>
    <row r="778" spans="1:14" ht="12.75" x14ac:dyDescent="0.2">
      <c r="A778" s="31"/>
      <c r="B778" s="5"/>
      <c r="C778" s="5"/>
      <c r="D778" s="13"/>
      <c r="E778" s="28"/>
      <c r="F778" s="28"/>
      <c r="G778" s="5"/>
      <c r="H778" s="32"/>
      <c r="I778" s="5"/>
      <c r="J778" s="5"/>
      <c r="K778" s="5"/>
      <c r="L778" s="5"/>
      <c r="N778" s="5"/>
    </row>
    <row r="779" spans="1:14" ht="12.75" x14ac:dyDescent="0.2">
      <c r="A779" s="31"/>
      <c r="B779" s="5"/>
      <c r="C779" s="5"/>
      <c r="D779" s="13"/>
      <c r="E779" s="28"/>
      <c r="F779" s="28"/>
      <c r="G779" s="5"/>
      <c r="H779" s="32"/>
      <c r="I779" s="5"/>
      <c r="J779" s="5"/>
      <c r="K779" s="5"/>
      <c r="L779" s="5"/>
      <c r="N779" s="5"/>
    </row>
    <row r="780" spans="1:14" ht="12.75" x14ac:dyDescent="0.2">
      <c r="A780" s="31"/>
      <c r="B780" s="5"/>
      <c r="C780" s="5"/>
      <c r="D780" s="13"/>
      <c r="E780" s="28"/>
      <c r="F780" s="28"/>
      <c r="G780" s="5"/>
      <c r="H780" s="32"/>
      <c r="I780" s="5"/>
      <c r="J780" s="5"/>
      <c r="K780" s="5"/>
      <c r="L780" s="5"/>
      <c r="N780" s="5"/>
    </row>
    <row r="781" spans="1:14" ht="12.75" x14ac:dyDescent="0.2">
      <c r="A781" s="31"/>
      <c r="B781" s="5"/>
      <c r="C781" s="5"/>
      <c r="D781" s="13"/>
      <c r="E781" s="28"/>
      <c r="F781" s="28"/>
      <c r="G781" s="5"/>
      <c r="H781" s="32"/>
      <c r="I781" s="5"/>
      <c r="J781" s="5"/>
      <c r="K781" s="5"/>
      <c r="L781" s="5"/>
      <c r="N781" s="5"/>
    </row>
    <row r="782" spans="1:14" ht="12.75" x14ac:dyDescent="0.2">
      <c r="A782" s="31"/>
      <c r="B782" s="5"/>
      <c r="C782" s="5"/>
      <c r="D782" s="13"/>
      <c r="E782" s="28"/>
      <c r="F782" s="28"/>
      <c r="G782" s="5"/>
      <c r="H782" s="32"/>
      <c r="I782" s="5"/>
      <c r="J782" s="5"/>
      <c r="K782" s="5"/>
      <c r="L782" s="5"/>
      <c r="N782" s="5"/>
    </row>
    <row r="783" spans="1:14" ht="12.75" x14ac:dyDescent="0.2">
      <c r="A783" s="31"/>
      <c r="B783" s="5"/>
      <c r="C783" s="5"/>
      <c r="D783" s="13"/>
      <c r="E783" s="28"/>
      <c r="F783" s="28"/>
      <c r="G783" s="5"/>
      <c r="H783" s="32"/>
      <c r="I783" s="5"/>
      <c r="J783" s="5"/>
      <c r="K783" s="5"/>
      <c r="L783" s="5"/>
      <c r="N783" s="5"/>
    </row>
    <row r="784" spans="1:14" ht="12.75" x14ac:dyDescent="0.2">
      <c r="A784" s="31"/>
      <c r="B784" s="5"/>
      <c r="C784" s="5"/>
      <c r="D784" s="13"/>
      <c r="E784" s="28"/>
      <c r="F784" s="28"/>
      <c r="G784" s="5"/>
      <c r="H784" s="32"/>
      <c r="I784" s="5"/>
      <c r="J784" s="5"/>
      <c r="K784" s="5"/>
      <c r="L784" s="5"/>
      <c r="N784" s="5"/>
    </row>
    <row r="785" spans="1:14" ht="12.75" x14ac:dyDescent="0.2">
      <c r="A785" s="31"/>
      <c r="B785" s="5"/>
      <c r="C785" s="5"/>
      <c r="D785" s="13"/>
      <c r="E785" s="28"/>
      <c r="F785" s="28"/>
      <c r="G785" s="5"/>
      <c r="H785" s="32"/>
      <c r="I785" s="5"/>
      <c r="J785" s="5"/>
      <c r="K785" s="5"/>
      <c r="L785" s="5"/>
      <c r="N785" s="5"/>
    </row>
    <row r="786" spans="1:14" ht="12.75" x14ac:dyDescent="0.2">
      <c r="A786" s="31"/>
      <c r="B786" s="5"/>
      <c r="C786" s="5"/>
      <c r="D786" s="13"/>
      <c r="E786" s="28"/>
      <c r="F786" s="28"/>
      <c r="G786" s="5"/>
      <c r="H786" s="32"/>
      <c r="I786" s="5"/>
      <c r="J786" s="5"/>
      <c r="K786" s="5"/>
      <c r="L786" s="5"/>
      <c r="N786" s="5"/>
    </row>
    <row r="787" spans="1:14" ht="12.75" x14ac:dyDescent="0.2">
      <c r="A787" s="31"/>
      <c r="B787" s="5"/>
      <c r="C787" s="5"/>
      <c r="D787" s="13"/>
      <c r="E787" s="28"/>
      <c r="F787" s="28"/>
      <c r="G787" s="5"/>
      <c r="H787" s="32"/>
      <c r="I787" s="5"/>
      <c r="J787" s="5"/>
      <c r="K787" s="5"/>
      <c r="L787" s="5"/>
      <c r="N787" s="5"/>
    </row>
    <row r="788" spans="1:14" ht="12.75" x14ac:dyDescent="0.2">
      <c r="A788" s="31"/>
      <c r="B788" s="5"/>
      <c r="C788" s="5"/>
      <c r="D788" s="13"/>
      <c r="E788" s="28"/>
      <c r="F788" s="28"/>
      <c r="G788" s="5"/>
      <c r="H788" s="32"/>
      <c r="I788" s="5"/>
      <c r="J788" s="5"/>
      <c r="K788" s="5"/>
      <c r="L788" s="5"/>
      <c r="N788" s="5"/>
    </row>
    <row r="789" spans="1:14" ht="12.75" x14ac:dyDescent="0.2">
      <c r="A789" s="31"/>
      <c r="B789" s="5"/>
      <c r="C789" s="5"/>
      <c r="D789" s="13"/>
      <c r="E789" s="28"/>
      <c r="F789" s="28"/>
      <c r="G789" s="5"/>
      <c r="H789" s="32"/>
      <c r="I789" s="5"/>
      <c r="J789" s="5"/>
      <c r="K789" s="5"/>
      <c r="L789" s="5"/>
      <c r="N789" s="5"/>
    </row>
    <row r="790" spans="1:14" ht="12.75" x14ac:dyDescent="0.2">
      <c r="A790" s="31"/>
      <c r="B790" s="5"/>
      <c r="C790" s="5"/>
      <c r="D790" s="13"/>
      <c r="E790" s="28"/>
      <c r="F790" s="28"/>
      <c r="G790" s="5"/>
      <c r="H790" s="32"/>
      <c r="I790" s="5"/>
      <c r="J790" s="5"/>
      <c r="K790" s="5"/>
      <c r="L790" s="5"/>
      <c r="N790" s="5"/>
    </row>
    <row r="791" spans="1:14" ht="12.75" x14ac:dyDescent="0.2">
      <c r="A791" s="31"/>
      <c r="B791" s="5"/>
      <c r="C791" s="5"/>
      <c r="D791" s="13"/>
      <c r="E791" s="28"/>
      <c r="F791" s="28"/>
      <c r="G791" s="5"/>
      <c r="H791" s="32"/>
      <c r="I791" s="5"/>
      <c r="J791" s="5"/>
      <c r="K791" s="5"/>
      <c r="L791" s="5"/>
      <c r="N791" s="5"/>
    </row>
    <row r="792" spans="1:14" ht="12.75" x14ac:dyDescent="0.2">
      <c r="A792" s="31"/>
      <c r="B792" s="5"/>
      <c r="C792" s="5"/>
      <c r="D792" s="13"/>
      <c r="E792" s="28"/>
      <c r="F792" s="28"/>
      <c r="G792" s="5"/>
      <c r="H792" s="32"/>
      <c r="I792" s="5"/>
      <c r="J792" s="5"/>
      <c r="K792" s="5"/>
      <c r="L792" s="5"/>
      <c r="N792" s="5"/>
    </row>
    <row r="793" spans="1:14" ht="12.75" x14ac:dyDescent="0.2">
      <c r="A793" s="31"/>
      <c r="B793" s="5"/>
      <c r="C793" s="5"/>
      <c r="D793" s="13"/>
      <c r="E793" s="28"/>
      <c r="F793" s="28"/>
      <c r="G793" s="5"/>
      <c r="H793" s="32"/>
      <c r="I793" s="5"/>
      <c r="J793" s="5"/>
      <c r="K793" s="5"/>
      <c r="L793" s="5"/>
      <c r="N793" s="5"/>
    </row>
    <row r="794" spans="1:14" ht="12.75" x14ac:dyDescent="0.2">
      <c r="A794" s="31"/>
      <c r="B794" s="5"/>
      <c r="C794" s="5"/>
      <c r="D794" s="13"/>
      <c r="E794" s="28"/>
      <c r="F794" s="28"/>
      <c r="G794" s="5"/>
      <c r="H794" s="32"/>
      <c r="I794" s="5"/>
      <c r="J794" s="5"/>
      <c r="K794" s="5"/>
      <c r="L794" s="5"/>
      <c r="N794" s="5"/>
    </row>
    <row r="795" spans="1:14" ht="12.75" x14ac:dyDescent="0.2">
      <c r="A795" s="31"/>
      <c r="B795" s="5"/>
      <c r="C795" s="5"/>
      <c r="D795" s="13"/>
      <c r="E795" s="28"/>
      <c r="F795" s="28"/>
      <c r="G795" s="5"/>
      <c r="H795" s="32"/>
      <c r="I795" s="5"/>
      <c r="J795" s="5"/>
      <c r="K795" s="5"/>
      <c r="L795" s="5"/>
      <c r="N795" s="5"/>
    </row>
    <row r="796" spans="1:14" ht="12.75" x14ac:dyDescent="0.2">
      <c r="A796" s="31"/>
      <c r="B796" s="5"/>
      <c r="C796" s="5"/>
      <c r="D796" s="13"/>
      <c r="E796" s="28"/>
      <c r="F796" s="28"/>
      <c r="G796" s="5"/>
      <c r="H796" s="32"/>
      <c r="I796" s="5"/>
      <c r="J796" s="5"/>
      <c r="K796" s="5"/>
      <c r="L796" s="5"/>
      <c r="N796" s="5"/>
    </row>
    <row r="797" spans="1:14" ht="12.75" x14ac:dyDescent="0.2">
      <c r="A797" s="31"/>
      <c r="B797" s="5"/>
      <c r="C797" s="5"/>
      <c r="D797" s="13"/>
      <c r="E797" s="28"/>
      <c r="F797" s="28"/>
      <c r="G797" s="5"/>
      <c r="H797" s="32"/>
      <c r="I797" s="5"/>
      <c r="J797" s="5"/>
      <c r="K797" s="5"/>
      <c r="L797" s="5"/>
      <c r="N797" s="5"/>
    </row>
    <row r="798" spans="1:14" ht="12.75" x14ac:dyDescent="0.2">
      <c r="A798" s="31"/>
      <c r="B798" s="5"/>
      <c r="C798" s="5"/>
      <c r="D798" s="13"/>
      <c r="E798" s="28"/>
      <c r="F798" s="28"/>
      <c r="G798" s="5"/>
      <c r="H798" s="32"/>
      <c r="I798" s="5"/>
      <c r="J798" s="5"/>
      <c r="K798" s="5"/>
      <c r="L798" s="5"/>
      <c r="N798" s="5"/>
    </row>
    <row r="799" spans="1:14" ht="12.75" x14ac:dyDescent="0.2">
      <c r="A799" s="31"/>
      <c r="B799" s="5"/>
      <c r="C799" s="5"/>
      <c r="D799" s="13"/>
      <c r="E799" s="28"/>
      <c r="F799" s="28"/>
      <c r="G799" s="5"/>
      <c r="H799" s="32"/>
      <c r="I799" s="5"/>
      <c r="J799" s="5"/>
      <c r="K799" s="5"/>
      <c r="L799" s="5"/>
      <c r="N799" s="5"/>
    </row>
    <row r="800" spans="1:14" ht="12.75" x14ac:dyDescent="0.2">
      <c r="A800" s="31"/>
      <c r="B800" s="5"/>
      <c r="C800" s="5"/>
      <c r="D800" s="13"/>
      <c r="E800" s="28"/>
      <c r="F800" s="28"/>
      <c r="G800" s="5"/>
      <c r="H800" s="32"/>
      <c r="I800" s="5"/>
      <c r="J800" s="5"/>
      <c r="K800" s="5"/>
      <c r="L800" s="5"/>
      <c r="N800" s="5"/>
    </row>
    <row r="801" spans="1:14" ht="12.75" x14ac:dyDescent="0.2">
      <c r="A801" s="31"/>
      <c r="B801" s="5"/>
      <c r="C801" s="5"/>
      <c r="D801" s="13"/>
      <c r="E801" s="28"/>
      <c r="F801" s="28"/>
      <c r="G801" s="5"/>
      <c r="H801" s="32"/>
      <c r="I801" s="5"/>
      <c r="J801" s="5"/>
      <c r="K801" s="5"/>
      <c r="L801" s="5"/>
      <c r="N801" s="5"/>
    </row>
    <row r="802" spans="1:14" ht="12.75" x14ac:dyDescent="0.2">
      <c r="A802" s="31"/>
      <c r="B802" s="5"/>
      <c r="C802" s="5"/>
      <c r="D802" s="13"/>
      <c r="E802" s="28"/>
      <c r="F802" s="28"/>
      <c r="G802" s="5"/>
      <c r="H802" s="32"/>
      <c r="I802" s="5"/>
      <c r="J802" s="5"/>
      <c r="K802" s="5"/>
      <c r="L802" s="5"/>
      <c r="N802" s="5"/>
    </row>
    <row r="803" spans="1:14" ht="12.75" x14ac:dyDescent="0.2">
      <c r="A803" s="31"/>
      <c r="B803" s="5"/>
      <c r="C803" s="5"/>
      <c r="D803" s="13"/>
      <c r="E803" s="28"/>
      <c r="F803" s="28"/>
      <c r="G803" s="5"/>
      <c r="H803" s="32"/>
      <c r="I803" s="5"/>
      <c r="J803" s="5"/>
      <c r="K803" s="5"/>
      <c r="L803" s="5"/>
      <c r="N803" s="5"/>
    </row>
    <row r="804" spans="1:14" ht="12.75" x14ac:dyDescent="0.2">
      <c r="A804" s="31"/>
      <c r="B804" s="5"/>
      <c r="C804" s="5"/>
      <c r="D804" s="13"/>
      <c r="E804" s="28"/>
      <c r="F804" s="28"/>
      <c r="G804" s="5"/>
      <c r="H804" s="32"/>
      <c r="I804" s="5"/>
      <c r="J804" s="5"/>
      <c r="K804" s="5"/>
      <c r="L804" s="5"/>
      <c r="N804" s="5"/>
    </row>
    <row r="805" spans="1:14" ht="12.75" x14ac:dyDescent="0.2">
      <c r="A805" s="31"/>
      <c r="B805" s="5"/>
      <c r="C805" s="5"/>
      <c r="D805" s="13"/>
      <c r="E805" s="28"/>
      <c r="F805" s="28"/>
      <c r="G805" s="5"/>
      <c r="H805" s="32"/>
      <c r="I805" s="5"/>
      <c r="J805" s="5"/>
      <c r="K805" s="5"/>
      <c r="L805" s="5"/>
      <c r="N805" s="5"/>
    </row>
    <row r="806" spans="1:14" ht="12.75" x14ac:dyDescent="0.2">
      <c r="A806" s="31"/>
      <c r="B806" s="5"/>
      <c r="C806" s="5"/>
      <c r="D806" s="13"/>
      <c r="E806" s="28"/>
      <c r="F806" s="28"/>
      <c r="G806" s="5"/>
      <c r="H806" s="32"/>
      <c r="I806" s="5"/>
      <c r="J806" s="5"/>
      <c r="K806" s="5"/>
      <c r="L806" s="5"/>
      <c r="N806" s="5"/>
    </row>
    <row r="807" spans="1:14" ht="12.75" x14ac:dyDescent="0.2">
      <c r="A807" s="31"/>
      <c r="B807" s="5"/>
      <c r="C807" s="5"/>
      <c r="D807" s="13"/>
      <c r="E807" s="28"/>
      <c r="F807" s="28"/>
      <c r="G807" s="5"/>
      <c r="H807" s="32"/>
      <c r="I807" s="5"/>
      <c r="J807" s="5"/>
      <c r="K807" s="5"/>
      <c r="L807" s="5"/>
      <c r="N807" s="5"/>
    </row>
    <row r="808" spans="1:14" ht="12.75" x14ac:dyDescent="0.2">
      <c r="A808" s="31"/>
      <c r="B808" s="5"/>
      <c r="C808" s="5"/>
      <c r="D808" s="13"/>
      <c r="E808" s="28"/>
      <c r="F808" s="28"/>
      <c r="G808" s="5"/>
      <c r="H808" s="32"/>
      <c r="I808" s="5"/>
      <c r="J808" s="5"/>
      <c r="K808" s="5"/>
      <c r="L808" s="5"/>
      <c r="N808" s="5"/>
    </row>
    <row r="809" spans="1:14" ht="12.75" x14ac:dyDescent="0.2">
      <c r="A809" s="31"/>
      <c r="B809" s="5"/>
      <c r="C809" s="5"/>
      <c r="D809" s="13"/>
      <c r="E809" s="28"/>
      <c r="F809" s="28"/>
      <c r="G809" s="5"/>
      <c r="H809" s="32"/>
      <c r="I809" s="5"/>
      <c r="J809" s="5"/>
      <c r="K809" s="5"/>
      <c r="L809" s="5"/>
      <c r="N809" s="5"/>
    </row>
    <row r="810" spans="1:14" ht="12.75" x14ac:dyDescent="0.2">
      <c r="A810" s="31"/>
      <c r="B810" s="5"/>
      <c r="C810" s="5"/>
      <c r="D810" s="13"/>
      <c r="E810" s="28"/>
      <c r="F810" s="28"/>
      <c r="G810" s="5"/>
      <c r="H810" s="32"/>
      <c r="I810" s="5"/>
      <c r="J810" s="5"/>
      <c r="K810" s="5"/>
      <c r="L810" s="5"/>
      <c r="N810" s="5"/>
    </row>
    <row r="811" spans="1:14" ht="12.75" x14ac:dyDescent="0.2">
      <c r="A811" s="31"/>
      <c r="B811" s="5"/>
      <c r="C811" s="5"/>
      <c r="D811" s="13"/>
      <c r="E811" s="28"/>
      <c r="F811" s="28"/>
      <c r="G811" s="5"/>
      <c r="H811" s="32"/>
      <c r="I811" s="5"/>
      <c r="J811" s="5"/>
      <c r="K811" s="5"/>
      <c r="L811" s="5"/>
      <c r="N811" s="5"/>
    </row>
    <row r="812" spans="1:14" ht="12.75" x14ac:dyDescent="0.2">
      <c r="A812" s="31"/>
      <c r="B812" s="5"/>
      <c r="C812" s="5"/>
      <c r="D812" s="13"/>
      <c r="E812" s="28"/>
      <c r="F812" s="28"/>
      <c r="G812" s="5"/>
      <c r="H812" s="32"/>
      <c r="I812" s="5"/>
      <c r="J812" s="5"/>
      <c r="K812" s="5"/>
      <c r="L812" s="5"/>
      <c r="N812" s="5"/>
    </row>
    <row r="813" spans="1:14" ht="12.75" x14ac:dyDescent="0.2">
      <c r="A813" s="31"/>
      <c r="B813" s="5"/>
      <c r="C813" s="5"/>
      <c r="D813" s="13"/>
      <c r="E813" s="28"/>
      <c r="F813" s="28"/>
      <c r="G813" s="5"/>
      <c r="H813" s="32"/>
      <c r="I813" s="5"/>
      <c r="J813" s="5"/>
      <c r="K813" s="5"/>
      <c r="L813" s="5"/>
      <c r="N813" s="5"/>
    </row>
    <row r="814" spans="1:14" ht="12.75" x14ac:dyDescent="0.2">
      <c r="A814" s="31"/>
      <c r="B814" s="5"/>
      <c r="C814" s="5"/>
      <c r="D814" s="13"/>
      <c r="E814" s="28"/>
      <c r="F814" s="28"/>
      <c r="G814" s="5"/>
      <c r="H814" s="32"/>
      <c r="I814" s="5"/>
      <c r="J814" s="5"/>
      <c r="K814" s="5"/>
      <c r="L814" s="5"/>
      <c r="N814" s="5"/>
    </row>
    <row r="815" spans="1:14" ht="12.75" x14ac:dyDescent="0.2">
      <c r="A815" s="31"/>
      <c r="B815" s="5"/>
      <c r="C815" s="5"/>
      <c r="D815" s="13"/>
      <c r="E815" s="28"/>
      <c r="F815" s="28"/>
      <c r="G815" s="5"/>
      <c r="H815" s="32"/>
      <c r="I815" s="5"/>
      <c r="J815" s="5"/>
      <c r="K815" s="5"/>
      <c r="L815" s="5"/>
      <c r="N815" s="5"/>
    </row>
    <row r="816" spans="1:14" ht="12.75" x14ac:dyDescent="0.2">
      <c r="A816" s="31"/>
      <c r="B816" s="5"/>
      <c r="C816" s="5"/>
      <c r="D816" s="13"/>
      <c r="E816" s="28"/>
      <c r="F816" s="28"/>
      <c r="G816" s="5"/>
      <c r="H816" s="32"/>
      <c r="I816" s="5"/>
      <c r="J816" s="5"/>
      <c r="K816" s="5"/>
      <c r="L816" s="5"/>
      <c r="N816" s="5"/>
    </row>
    <row r="817" spans="1:14" ht="12.75" x14ac:dyDescent="0.2">
      <c r="A817" s="31"/>
      <c r="B817" s="5"/>
      <c r="C817" s="5"/>
      <c r="D817" s="13"/>
      <c r="E817" s="28"/>
      <c r="F817" s="28"/>
      <c r="G817" s="5"/>
      <c r="H817" s="32"/>
      <c r="I817" s="5"/>
      <c r="J817" s="5"/>
      <c r="K817" s="5"/>
      <c r="L817" s="5"/>
      <c r="N817" s="5"/>
    </row>
    <row r="818" spans="1:14" ht="12.75" x14ac:dyDescent="0.2">
      <c r="A818" s="31"/>
      <c r="B818" s="5"/>
      <c r="C818" s="5"/>
      <c r="D818" s="13"/>
      <c r="E818" s="28"/>
      <c r="F818" s="28"/>
      <c r="G818" s="5"/>
      <c r="H818" s="32"/>
      <c r="I818" s="5"/>
      <c r="J818" s="5"/>
      <c r="K818" s="5"/>
      <c r="L818" s="5"/>
      <c r="N818" s="5"/>
    </row>
    <row r="819" spans="1:14" ht="12.75" x14ac:dyDescent="0.2">
      <c r="A819" s="31"/>
      <c r="B819" s="5"/>
      <c r="C819" s="5"/>
      <c r="D819" s="13"/>
      <c r="E819" s="28"/>
      <c r="F819" s="28"/>
      <c r="G819" s="5"/>
      <c r="H819" s="32"/>
      <c r="I819" s="5"/>
      <c r="J819" s="5"/>
      <c r="K819" s="5"/>
      <c r="L819" s="5"/>
      <c r="N819" s="5"/>
    </row>
    <row r="820" spans="1:14" ht="12.75" x14ac:dyDescent="0.2">
      <c r="A820" s="31"/>
      <c r="B820" s="5"/>
      <c r="C820" s="5"/>
      <c r="D820" s="13"/>
      <c r="E820" s="28"/>
      <c r="F820" s="28"/>
      <c r="G820" s="5"/>
      <c r="H820" s="32"/>
      <c r="I820" s="5"/>
      <c r="J820" s="5"/>
      <c r="K820" s="5"/>
      <c r="L820" s="5"/>
      <c r="N820" s="5"/>
    </row>
    <row r="821" spans="1:14" ht="12.75" x14ac:dyDescent="0.2">
      <c r="A821" s="31"/>
      <c r="B821" s="5"/>
      <c r="C821" s="5"/>
      <c r="D821" s="13"/>
      <c r="E821" s="28"/>
      <c r="F821" s="28"/>
      <c r="G821" s="5"/>
      <c r="H821" s="32"/>
      <c r="I821" s="5"/>
      <c r="J821" s="5"/>
      <c r="K821" s="5"/>
      <c r="L821" s="5"/>
      <c r="N821" s="5"/>
    </row>
    <row r="822" spans="1:14" ht="12.75" x14ac:dyDescent="0.2">
      <c r="A822" s="31"/>
      <c r="B822" s="5"/>
      <c r="C822" s="5"/>
      <c r="D822" s="13"/>
      <c r="E822" s="28"/>
      <c r="F822" s="28"/>
      <c r="G822" s="5"/>
      <c r="H822" s="32"/>
      <c r="I822" s="5"/>
      <c r="J822" s="5"/>
      <c r="K822" s="5"/>
      <c r="L822" s="5"/>
      <c r="N822" s="5"/>
    </row>
    <row r="823" spans="1:14" ht="12.75" x14ac:dyDescent="0.2">
      <c r="A823" s="31"/>
      <c r="B823" s="5"/>
      <c r="C823" s="5"/>
      <c r="D823" s="13"/>
      <c r="E823" s="28"/>
      <c r="F823" s="28"/>
      <c r="G823" s="5"/>
      <c r="H823" s="32"/>
      <c r="I823" s="5"/>
      <c r="J823" s="5"/>
      <c r="K823" s="5"/>
      <c r="L823" s="5"/>
      <c r="N823" s="5"/>
    </row>
    <row r="824" spans="1:14" ht="12.75" x14ac:dyDescent="0.2">
      <c r="A824" s="31"/>
      <c r="B824" s="5"/>
      <c r="C824" s="5"/>
      <c r="D824" s="13"/>
      <c r="E824" s="28"/>
      <c r="F824" s="28"/>
      <c r="G824" s="5"/>
      <c r="H824" s="32"/>
      <c r="I824" s="5"/>
      <c r="J824" s="5"/>
      <c r="K824" s="5"/>
      <c r="L824" s="5"/>
      <c r="N824" s="5"/>
    </row>
    <row r="825" spans="1:14" ht="12.75" x14ac:dyDescent="0.2">
      <c r="A825" s="31"/>
      <c r="B825" s="5"/>
      <c r="C825" s="5"/>
      <c r="D825" s="13"/>
      <c r="E825" s="28"/>
      <c r="F825" s="28"/>
      <c r="G825" s="5"/>
      <c r="H825" s="32"/>
      <c r="I825" s="5"/>
      <c r="J825" s="5"/>
      <c r="K825" s="5"/>
      <c r="L825" s="5"/>
      <c r="N825" s="5"/>
    </row>
    <row r="826" spans="1:14" ht="12.75" x14ac:dyDescent="0.2">
      <c r="A826" s="31"/>
      <c r="B826" s="5"/>
      <c r="C826" s="5"/>
      <c r="D826" s="13"/>
      <c r="E826" s="28"/>
      <c r="F826" s="28"/>
      <c r="G826" s="5"/>
      <c r="H826" s="32"/>
      <c r="I826" s="5"/>
      <c r="J826" s="5"/>
      <c r="K826" s="5"/>
      <c r="L826" s="5"/>
      <c r="N826" s="5"/>
    </row>
    <row r="827" spans="1:14" ht="12.75" x14ac:dyDescent="0.2">
      <c r="A827" s="31"/>
      <c r="B827" s="5"/>
      <c r="C827" s="5"/>
      <c r="D827" s="13"/>
      <c r="E827" s="28"/>
      <c r="F827" s="28"/>
      <c r="G827" s="5"/>
      <c r="H827" s="32"/>
      <c r="I827" s="5"/>
      <c r="J827" s="5"/>
      <c r="K827" s="5"/>
      <c r="L827" s="5"/>
      <c r="N827" s="5"/>
    </row>
    <row r="828" spans="1:14" ht="12.75" x14ac:dyDescent="0.2">
      <c r="A828" s="31"/>
      <c r="B828" s="5"/>
      <c r="C828" s="5"/>
      <c r="D828" s="13"/>
      <c r="E828" s="28"/>
      <c r="F828" s="28"/>
      <c r="G828" s="5"/>
      <c r="H828" s="32"/>
      <c r="I828" s="5"/>
      <c r="J828" s="5"/>
      <c r="K828" s="5"/>
      <c r="L828" s="5"/>
      <c r="N828" s="5"/>
    </row>
    <row r="829" spans="1:14" ht="12.75" x14ac:dyDescent="0.2">
      <c r="A829" s="31"/>
      <c r="B829" s="5"/>
      <c r="C829" s="5"/>
      <c r="D829" s="13"/>
      <c r="E829" s="28"/>
      <c r="F829" s="28"/>
      <c r="G829" s="5"/>
      <c r="H829" s="32"/>
      <c r="I829" s="5"/>
      <c r="J829" s="5"/>
      <c r="K829" s="5"/>
      <c r="L829" s="5"/>
      <c r="N829" s="5"/>
    </row>
    <row r="830" spans="1:14" ht="12.75" x14ac:dyDescent="0.2">
      <c r="A830" s="31"/>
      <c r="B830" s="5"/>
      <c r="C830" s="5"/>
      <c r="D830" s="13"/>
      <c r="E830" s="28"/>
      <c r="F830" s="28"/>
      <c r="G830" s="5"/>
      <c r="H830" s="32"/>
      <c r="I830" s="5"/>
      <c r="J830" s="5"/>
      <c r="K830" s="5"/>
      <c r="L830" s="5"/>
      <c r="N830" s="5"/>
    </row>
    <row r="831" spans="1:14" ht="12.75" x14ac:dyDescent="0.2">
      <c r="A831" s="31"/>
      <c r="B831" s="5"/>
      <c r="C831" s="5"/>
      <c r="D831" s="13"/>
      <c r="E831" s="28"/>
      <c r="F831" s="28"/>
      <c r="G831" s="5"/>
      <c r="H831" s="32"/>
      <c r="I831" s="5"/>
      <c r="J831" s="5"/>
      <c r="K831" s="5"/>
      <c r="L831" s="5"/>
      <c r="N831" s="5"/>
    </row>
    <row r="832" spans="1:14" ht="12.75" x14ac:dyDescent="0.2">
      <c r="A832" s="31"/>
      <c r="B832" s="5"/>
      <c r="C832" s="5"/>
      <c r="D832" s="13"/>
      <c r="E832" s="28"/>
      <c r="F832" s="28"/>
      <c r="G832" s="5"/>
      <c r="H832" s="32"/>
      <c r="I832" s="5"/>
      <c r="J832" s="5"/>
      <c r="K832" s="5"/>
      <c r="L832" s="5"/>
      <c r="N832" s="5"/>
    </row>
    <row r="833" spans="1:14" ht="12.75" x14ac:dyDescent="0.2">
      <c r="A833" s="31"/>
      <c r="B833" s="5"/>
      <c r="C833" s="5"/>
      <c r="D833" s="13"/>
      <c r="E833" s="28"/>
      <c r="F833" s="28"/>
      <c r="G833" s="5"/>
      <c r="H833" s="32"/>
      <c r="I833" s="5"/>
      <c r="J833" s="5"/>
      <c r="K833" s="5"/>
      <c r="L833" s="5"/>
      <c r="N833" s="5"/>
    </row>
    <row r="834" spans="1:14" ht="12.75" x14ac:dyDescent="0.2">
      <c r="A834" s="31"/>
      <c r="B834" s="5"/>
      <c r="C834" s="5"/>
      <c r="D834" s="13"/>
      <c r="E834" s="28"/>
      <c r="F834" s="28"/>
      <c r="G834" s="5"/>
      <c r="H834" s="32"/>
      <c r="I834" s="5"/>
      <c r="J834" s="5"/>
      <c r="K834" s="5"/>
      <c r="L834" s="5"/>
      <c r="N834" s="5"/>
    </row>
    <row r="835" spans="1:14" ht="12.75" x14ac:dyDescent="0.2">
      <c r="A835" s="31"/>
      <c r="B835" s="5"/>
      <c r="C835" s="5"/>
      <c r="D835" s="13"/>
      <c r="E835" s="28"/>
      <c r="F835" s="28"/>
      <c r="G835" s="5"/>
      <c r="H835" s="32"/>
      <c r="I835" s="5"/>
      <c r="J835" s="5"/>
      <c r="K835" s="5"/>
      <c r="L835" s="5"/>
      <c r="N835" s="5"/>
    </row>
    <row r="836" spans="1:14" ht="12.75" x14ac:dyDescent="0.2">
      <c r="A836" s="31"/>
      <c r="B836" s="5"/>
      <c r="C836" s="5"/>
      <c r="D836" s="13"/>
      <c r="E836" s="28"/>
      <c r="F836" s="28"/>
      <c r="G836" s="5"/>
      <c r="H836" s="32"/>
      <c r="I836" s="5"/>
      <c r="J836" s="5"/>
      <c r="K836" s="5"/>
      <c r="L836" s="5"/>
      <c r="N836" s="5"/>
    </row>
    <row r="837" spans="1:14" ht="12.75" x14ac:dyDescent="0.2">
      <c r="A837" s="31"/>
      <c r="B837" s="5"/>
      <c r="C837" s="5"/>
      <c r="D837" s="13"/>
      <c r="E837" s="28"/>
      <c r="F837" s="28"/>
      <c r="G837" s="5"/>
      <c r="H837" s="32"/>
      <c r="I837" s="5"/>
      <c r="J837" s="5"/>
      <c r="K837" s="5"/>
      <c r="L837" s="5"/>
      <c r="N837" s="5"/>
    </row>
    <row r="838" spans="1:14" ht="12.75" x14ac:dyDescent="0.2">
      <c r="A838" s="31"/>
      <c r="B838" s="5"/>
      <c r="C838" s="5"/>
      <c r="D838" s="13"/>
      <c r="E838" s="28"/>
      <c r="F838" s="28"/>
      <c r="G838" s="5"/>
      <c r="H838" s="32"/>
      <c r="I838" s="5"/>
      <c r="J838" s="5"/>
      <c r="K838" s="5"/>
      <c r="L838" s="5"/>
      <c r="N838" s="5"/>
    </row>
    <row r="839" spans="1:14" ht="12.75" x14ac:dyDescent="0.2">
      <c r="A839" s="31"/>
      <c r="B839" s="5"/>
      <c r="C839" s="5"/>
      <c r="D839" s="13"/>
      <c r="E839" s="28"/>
      <c r="F839" s="28"/>
      <c r="G839" s="5"/>
      <c r="H839" s="32"/>
      <c r="I839" s="5"/>
      <c r="J839" s="5"/>
      <c r="K839" s="5"/>
      <c r="L839" s="5"/>
      <c r="N839" s="5"/>
    </row>
    <row r="840" spans="1:14" ht="12.75" x14ac:dyDescent="0.2">
      <c r="A840" s="31"/>
      <c r="B840" s="5"/>
      <c r="C840" s="5"/>
      <c r="D840" s="13"/>
      <c r="E840" s="28"/>
      <c r="F840" s="28"/>
      <c r="G840" s="5"/>
      <c r="H840" s="32"/>
      <c r="I840" s="5"/>
      <c r="J840" s="5"/>
      <c r="K840" s="5"/>
      <c r="L840" s="5"/>
      <c r="N840" s="5"/>
    </row>
    <row r="841" spans="1:14" ht="12.75" x14ac:dyDescent="0.2">
      <c r="A841" s="31"/>
      <c r="B841" s="5"/>
      <c r="C841" s="5"/>
      <c r="D841" s="13"/>
      <c r="E841" s="28"/>
      <c r="F841" s="28"/>
      <c r="G841" s="5"/>
      <c r="H841" s="32"/>
      <c r="I841" s="5"/>
      <c r="J841" s="5"/>
      <c r="K841" s="5"/>
      <c r="L841" s="5"/>
      <c r="N841" s="5"/>
    </row>
    <row r="842" spans="1:14" ht="12.75" x14ac:dyDescent="0.2">
      <c r="A842" s="31"/>
      <c r="B842" s="5"/>
      <c r="C842" s="5"/>
      <c r="D842" s="13"/>
      <c r="E842" s="28"/>
      <c r="F842" s="28"/>
      <c r="G842" s="5"/>
      <c r="H842" s="32"/>
      <c r="I842" s="5"/>
      <c r="J842" s="5"/>
      <c r="K842" s="5"/>
      <c r="L842" s="5"/>
      <c r="N842" s="5"/>
    </row>
    <row r="843" spans="1:14" ht="12.75" x14ac:dyDescent="0.2">
      <c r="A843" s="31"/>
      <c r="B843" s="5"/>
      <c r="C843" s="5"/>
      <c r="D843" s="13"/>
      <c r="E843" s="28"/>
      <c r="F843" s="28"/>
      <c r="G843" s="5"/>
      <c r="H843" s="32"/>
      <c r="I843" s="5"/>
      <c r="J843" s="5"/>
      <c r="K843" s="5"/>
      <c r="L843" s="5"/>
      <c r="N843" s="5"/>
    </row>
    <row r="844" spans="1:14" ht="12.75" x14ac:dyDescent="0.2">
      <c r="A844" s="31"/>
      <c r="B844" s="5"/>
      <c r="C844" s="5"/>
      <c r="D844" s="13"/>
      <c r="E844" s="28"/>
      <c r="F844" s="28"/>
      <c r="G844" s="5"/>
      <c r="H844" s="32"/>
      <c r="I844" s="5"/>
      <c r="J844" s="5"/>
      <c r="K844" s="5"/>
      <c r="L844" s="5"/>
      <c r="N844" s="5"/>
    </row>
    <row r="845" spans="1:14" ht="12.75" x14ac:dyDescent="0.2">
      <c r="A845" s="31"/>
      <c r="B845" s="5"/>
      <c r="C845" s="5"/>
      <c r="D845" s="13"/>
      <c r="E845" s="28"/>
      <c r="F845" s="28"/>
      <c r="G845" s="5"/>
      <c r="H845" s="32"/>
      <c r="I845" s="5"/>
      <c r="J845" s="5"/>
      <c r="K845" s="5"/>
      <c r="L845" s="5"/>
      <c r="N845" s="5"/>
    </row>
    <row r="846" spans="1:14" ht="12.75" x14ac:dyDescent="0.2">
      <c r="A846" s="31"/>
      <c r="B846" s="5"/>
      <c r="C846" s="5"/>
      <c r="D846" s="13"/>
      <c r="E846" s="28"/>
      <c r="F846" s="28"/>
      <c r="G846" s="5"/>
      <c r="H846" s="32"/>
      <c r="I846" s="5"/>
      <c r="J846" s="5"/>
      <c r="K846" s="5"/>
      <c r="L846" s="5"/>
      <c r="N846" s="5"/>
    </row>
    <row r="847" spans="1:14" ht="12.75" x14ac:dyDescent="0.2">
      <c r="A847" s="31"/>
      <c r="B847" s="5"/>
      <c r="C847" s="5"/>
      <c r="D847" s="13"/>
      <c r="E847" s="28"/>
      <c r="F847" s="28"/>
      <c r="G847" s="5"/>
      <c r="H847" s="32"/>
      <c r="I847" s="5"/>
      <c r="J847" s="5"/>
      <c r="K847" s="5"/>
      <c r="L847" s="5"/>
      <c r="N847" s="5"/>
    </row>
    <row r="848" spans="1:14" ht="12.75" x14ac:dyDescent="0.2">
      <c r="A848" s="31"/>
      <c r="B848" s="5"/>
      <c r="C848" s="5"/>
      <c r="D848" s="13"/>
      <c r="E848" s="28"/>
      <c r="F848" s="28"/>
      <c r="G848" s="5"/>
      <c r="H848" s="32"/>
      <c r="I848" s="5"/>
      <c r="J848" s="5"/>
      <c r="K848" s="5"/>
      <c r="L848" s="5"/>
      <c r="N848" s="5"/>
    </row>
    <row r="849" spans="1:14" ht="12.75" x14ac:dyDescent="0.2">
      <c r="A849" s="31"/>
      <c r="B849" s="5"/>
      <c r="C849" s="5"/>
      <c r="D849" s="13"/>
      <c r="E849" s="28"/>
      <c r="F849" s="28"/>
      <c r="G849" s="5"/>
      <c r="H849" s="32"/>
      <c r="I849" s="5"/>
      <c r="J849" s="5"/>
      <c r="K849" s="5"/>
      <c r="L849" s="5"/>
      <c r="N849" s="5"/>
    </row>
    <row r="850" spans="1:14" ht="12.75" x14ac:dyDescent="0.2">
      <c r="A850" s="31"/>
      <c r="B850" s="5"/>
      <c r="C850" s="5"/>
      <c r="D850" s="13"/>
      <c r="E850" s="28"/>
      <c r="F850" s="28"/>
      <c r="G850" s="5"/>
      <c r="H850" s="32"/>
      <c r="I850" s="5"/>
      <c r="J850" s="5"/>
      <c r="K850" s="5"/>
      <c r="L850" s="5"/>
      <c r="N850" s="5"/>
    </row>
    <row r="851" spans="1:14" ht="12.75" x14ac:dyDescent="0.2">
      <c r="A851" s="31"/>
      <c r="B851" s="5"/>
      <c r="C851" s="5"/>
      <c r="D851" s="13"/>
      <c r="E851" s="28"/>
      <c r="F851" s="28"/>
      <c r="G851" s="5"/>
      <c r="H851" s="32"/>
      <c r="I851" s="5"/>
      <c r="J851" s="5"/>
      <c r="K851" s="5"/>
      <c r="L851" s="5"/>
      <c r="N851" s="5"/>
    </row>
    <row r="852" spans="1:14" ht="12.75" x14ac:dyDescent="0.2">
      <c r="A852" s="31"/>
      <c r="B852" s="5"/>
      <c r="C852" s="5"/>
      <c r="D852" s="13"/>
      <c r="E852" s="28"/>
      <c r="F852" s="28"/>
      <c r="G852" s="5"/>
      <c r="H852" s="32"/>
      <c r="I852" s="5"/>
      <c r="J852" s="5"/>
      <c r="K852" s="5"/>
      <c r="L852" s="5"/>
      <c r="N852" s="5"/>
    </row>
    <row r="853" spans="1:14" ht="12.75" x14ac:dyDescent="0.2">
      <c r="A853" s="31"/>
      <c r="B853" s="5"/>
      <c r="C853" s="5"/>
      <c r="D853" s="13"/>
      <c r="E853" s="28"/>
      <c r="F853" s="28"/>
      <c r="G853" s="5"/>
      <c r="H853" s="32"/>
      <c r="I853" s="5"/>
      <c r="J853" s="5"/>
      <c r="K853" s="5"/>
      <c r="L853" s="5"/>
      <c r="N853" s="5"/>
    </row>
    <row r="854" spans="1:14" ht="12.75" x14ac:dyDescent="0.2">
      <c r="A854" s="31"/>
      <c r="B854" s="5"/>
      <c r="C854" s="5"/>
      <c r="D854" s="13"/>
      <c r="E854" s="28"/>
      <c r="F854" s="28"/>
      <c r="G854" s="5"/>
      <c r="H854" s="32"/>
      <c r="I854" s="5"/>
      <c r="J854" s="5"/>
      <c r="K854" s="5"/>
      <c r="L854" s="5"/>
      <c r="N854" s="5"/>
    </row>
    <row r="855" spans="1:14" ht="12.75" x14ac:dyDescent="0.2">
      <c r="A855" s="31"/>
      <c r="B855" s="5"/>
      <c r="C855" s="5"/>
      <c r="D855" s="13"/>
      <c r="E855" s="28"/>
      <c r="F855" s="28"/>
      <c r="G855" s="5"/>
      <c r="H855" s="32"/>
      <c r="I855" s="5"/>
      <c r="J855" s="5"/>
      <c r="K855" s="5"/>
      <c r="L855" s="5"/>
      <c r="N855" s="5"/>
    </row>
    <row r="856" spans="1:14" ht="12.75" x14ac:dyDescent="0.2">
      <c r="A856" s="31"/>
      <c r="B856" s="5"/>
      <c r="C856" s="5"/>
      <c r="D856" s="13"/>
      <c r="E856" s="28"/>
      <c r="F856" s="28"/>
      <c r="G856" s="5"/>
      <c r="H856" s="32"/>
      <c r="I856" s="5"/>
      <c r="J856" s="5"/>
      <c r="K856" s="5"/>
      <c r="L856" s="5"/>
      <c r="N856" s="5"/>
    </row>
    <row r="857" spans="1:14" ht="12.75" x14ac:dyDescent="0.2">
      <c r="A857" s="31"/>
      <c r="B857" s="5"/>
      <c r="C857" s="5"/>
      <c r="D857" s="13"/>
      <c r="E857" s="28"/>
      <c r="F857" s="28"/>
      <c r="G857" s="5"/>
      <c r="H857" s="32"/>
      <c r="I857" s="5"/>
      <c r="J857" s="5"/>
      <c r="K857" s="5"/>
      <c r="L857" s="5"/>
      <c r="N857" s="5"/>
    </row>
    <row r="858" spans="1:14" ht="12.75" x14ac:dyDescent="0.2">
      <c r="A858" s="31"/>
      <c r="B858" s="5"/>
      <c r="C858" s="5"/>
      <c r="D858" s="13"/>
      <c r="E858" s="28"/>
      <c r="F858" s="28"/>
      <c r="G858" s="5"/>
      <c r="H858" s="32"/>
      <c r="I858" s="5"/>
      <c r="J858" s="5"/>
      <c r="K858" s="5"/>
      <c r="L858" s="5"/>
      <c r="N858" s="5"/>
    </row>
    <row r="859" spans="1:14" ht="12.75" x14ac:dyDescent="0.2">
      <c r="A859" s="31"/>
      <c r="B859" s="5"/>
      <c r="C859" s="5"/>
      <c r="D859" s="13"/>
      <c r="E859" s="28"/>
      <c r="F859" s="28"/>
      <c r="G859" s="5"/>
      <c r="H859" s="32"/>
      <c r="I859" s="5"/>
      <c r="J859" s="5"/>
      <c r="K859" s="5"/>
      <c r="L859" s="5"/>
      <c r="N859" s="5"/>
    </row>
    <row r="860" spans="1:14" ht="12.75" x14ac:dyDescent="0.2">
      <c r="A860" s="31"/>
      <c r="B860" s="5"/>
      <c r="C860" s="5"/>
      <c r="D860" s="13"/>
      <c r="E860" s="28"/>
      <c r="F860" s="28"/>
      <c r="G860" s="5"/>
      <c r="H860" s="32"/>
      <c r="I860" s="5"/>
      <c r="J860" s="5"/>
      <c r="K860" s="5"/>
      <c r="L860" s="5"/>
      <c r="N860" s="5"/>
    </row>
    <row r="861" spans="1:14" ht="12.75" x14ac:dyDescent="0.2">
      <c r="A861" s="31"/>
      <c r="B861" s="5"/>
      <c r="C861" s="5"/>
      <c r="D861" s="13"/>
      <c r="E861" s="28"/>
      <c r="F861" s="28"/>
      <c r="G861" s="5"/>
      <c r="H861" s="32"/>
      <c r="I861" s="5"/>
      <c r="J861" s="5"/>
      <c r="K861" s="5"/>
      <c r="L861" s="5"/>
      <c r="N861" s="5"/>
    </row>
    <row r="862" spans="1:14" ht="12.75" x14ac:dyDescent="0.2">
      <c r="A862" s="31"/>
      <c r="B862" s="5"/>
      <c r="C862" s="5"/>
      <c r="D862" s="13"/>
      <c r="E862" s="28"/>
      <c r="F862" s="28"/>
      <c r="G862" s="5"/>
      <c r="H862" s="32"/>
      <c r="I862" s="5"/>
      <c r="J862" s="5"/>
      <c r="K862" s="5"/>
      <c r="L862" s="5"/>
      <c r="N862" s="5"/>
    </row>
    <row r="863" spans="1:14" ht="12.75" x14ac:dyDescent="0.2">
      <c r="A863" s="31"/>
      <c r="B863" s="5"/>
      <c r="C863" s="5"/>
      <c r="D863" s="13"/>
      <c r="E863" s="28"/>
      <c r="F863" s="28"/>
      <c r="G863" s="5"/>
      <c r="H863" s="32"/>
      <c r="I863" s="5"/>
      <c r="J863" s="5"/>
      <c r="K863" s="5"/>
      <c r="L863" s="5"/>
      <c r="N863" s="5"/>
    </row>
    <row r="864" spans="1:14" ht="12.75" x14ac:dyDescent="0.2">
      <c r="A864" s="31"/>
      <c r="B864" s="5"/>
      <c r="C864" s="5"/>
      <c r="D864" s="13"/>
      <c r="E864" s="28"/>
      <c r="F864" s="28"/>
      <c r="G864" s="5"/>
      <c r="H864" s="32"/>
      <c r="I864" s="5"/>
      <c r="J864" s="5"/>
      <c r="K864" s="5"/>
      <c r="L864" s="5"/>
      <c r="N864" s="5"/>
    </row>
    <row r="865" spans="1:14" ht="12.75" x14ac:dyDescent="0.2">
      <c r="A865" s="31"/>
      <c r="B865" s="5"/>
      <c r="C865" s="5"/>
      <c r="D865" s="13"/>
      <c r="E865" s="28"/>
      <c r="F865" s="28"/>
      <c r="G865" s="5"/>
      <c r="H865" s="32"/>
      <c r="I865" s="5"/>
      <c r="J865" s="5"/>
      <c r="K865" s="5"/>
      <c r="L865" s="5"/>
      <c r="N865" s="5"/>
    </row>
    <row r="866" spans="1:14" ht="12.75" x14ac:dyDescent="0.2">
      <c r="A866" s="31"/>
      <c r="B866" s="5"/>
      <c r="C866" s="5"/>
      <c r="D866" s="13"/>
      <c r="E866" s="28"/>
      <c r="F866" s="28"/>
      <c r="G866" s="5"/>
      <c r="H866" s="32"/>
      <c r="I866" s="5"/>
      <c r="J866" s="5"/>
      <c r="K866" s="5"/>
      <c r="L866" s="5"/>
      <c r="N866" s="5"/>
    </row>
    <row r="867" spans="1:14" ht="12.75" x14ac:dyDescent="0.2">
      <c r="A867" s="31"/>
      <c r="B867" s="5"/>
      <c r="C867" s="5"/>
      <c r="D867" s="13"/>
      <c r="E867" s="28"/>
      <c r="F867" s="28"/>
      <c r="G867" s="5"/>
      <c r="H867" s="32"/>
      <c r="I867" s="5"/>
      <c r="J867" s="5"/>
      <c r="K867" s="5"/>
      <c r="L867" s="5"/>
      <c r="N867" s="5"/>
    </row>
    <row r="868" spans="1:14" ht="12.75" x14ac:dyDescent="0.2">
      <c r="A868" s="31"/>
      <c r="B868" s="5"/>
      <c r="C868" s="5"/>
      <c r="D868" s="13"/>
      <c r="E868" s="28"/>
      <c r="F868" s="28"/>
      <c r="G868" s="5"/>
      <c r="H868" s="32"/>
      <c r="I868" s="5"/>
      <c r="J868" s="5"/>
      <c r="K868" s="5"/>
      <c r="L868" s="5"/>
      <c r="N868" s="5"/>
    </row>
    <row r="869" spans="1:14" ht="12.75" x14ac:dyDescent="0.2">
      <c r="A869" s="31"/>
      <c r="B869" s="5"/>
      <c r="C869" s="5"/>
      <c r="D869" s="13"/>
      <c r="E869" s="28"/>
      <c r="F869" s="28"/>
      <c r="G869" s="5"/>
      <c r="H869" s="32"/>
      <c r="I869" s="5"/>
      <c r="J869" s="5"/>
      <c r="K869" s="5"/>
      <c r="L869" s="5"/>
      <c r="N869" s="5"/>
    </row>
    <row r="870" spans="1:14" ht="12.75" x14ac:dyDescent="0.2">
      <c r="A870" s="31"/>
      <c r="B870" s="5"/>
      <c r="C870" s="5"/>
      <c r="D870" s="13"/>
      <c r="E870" s="28"/>
      <c r="F870" s="28"/>
      <c r="G870" s="5"/>
      <c r="H870" s="32"/>
      <c r="I870" s="5"/>
      <c r="J870" s="5"/>
      <c r="K870" s="5"/>
      <c r="L870" s="5"/>
      <c r="N870" s="5"/>
    </row>
    <row r="871" spans="1:14" ht="12.75" x14ac:dyDescent="0.2">
      <c r="A871" s="31"/>
      <c r="B871" s="5"/>
      <c r="C871" s="5"/>
      <c r="D871" s="13"/>
      <c r="E871" s="28"/>
      <c r="F871" s="28"/>
      <c r="G871" s="5"/>
      <c r="H871" s="32"/>
      <c r="I871" s="5"/>
      <c r="J871" s="5"/>
      <c r="K871" s="5"/>
      <c r="L871" s="5"/>
      <c r="N871" s="5"/>
    </row>
    <row r="872" spans="1:14" ht="12.75" x14ac:dyDescent="0.2">
      <c r="A872" s="31"/>
      <c r="B872" s="5"/>
      <c r="C872" s="5"/>
      <c r="D872" s="13"/>
      <c r="E872" s="28"/>
      <c r="F872" s="28"/>
      <c r="G872" s="5"/>
      <c r="H872" s="32"/>
      <c r="I872" s="5"/>
      <c r="J872" s="5"/>
      <c r="K872" s="5"/>
      <c r="L872" s="5"/>
      <c r="N872" s="5"/>
    </row>
    <row r="873" spans="1:14" ht="12.75" x14ac:dyDescent="0.2">
      <c r="A873" s="31"/>
      <c r="B873" s="5"/>
      <c r="C873" s="5"/>
      <c r="D873" s="13"/>
      <c r="E873" s="28"/>
      <c r="F873" s="28"/>
      <c r="G873" s="5"/>
      <c r="H873" s="32"/>
      <c r="I873" s="5"/>
      <c r="J873" s="5"/>
      <c r="K873" s="5"/>
      <c r="L873" s="5"/>
      <c r="N873" s="5"/>
    </row>
    <row r="874" spans="1:14" ht="12.75" x14ac:dyDescent="0.2">
      <c r="A874" s="31"/>
      <c r="B874" s="5"/>
      <c r="C874" s="5"/>
      <c r="D874" s="13"/>
      <c r="E874" s="28"/>
      <c r="F874" s="28"/>
      <c r="G874" s="5"/>
      <c r="H874" s="32"/>
      <c r="I874" s="5"/>
      <c r="J874" s="5"/>
      <c r="K874" s="5"/>
      <c r="L874" s="5"/>
      <c r="N874" s="5"/>
    </row>
    <row r="875" spans="1:14" ht="12.75" x14ac:dyDescent="0.2">
      <c r="A875" s="31"/>
      <c r="B875" s="5"/>
      <c r="C875" s="5"/>
      <c r="D875" s="13"/>
      <c r="E875" s="28"/>
      <c r="F875" s="28"/>
      <c r="G875" s="5"/>
      <c r="H875" s="32"/>
      <c r="I875" s="5"/>
      <c r="J875" s="5"/>
      <c r="K875" s="5"/>
      <c r="L875" s="5"/>
      <c r="N875" s="5"/>
    </row>
    <row r="876" spans="1:14" ht="12.75" x14ac:dyDescent="0.2">
      <c r="A876" s="31"/>
      <c r="B876" s="5"/>
      <c r="C876" s="5"/>
      <c r="D876" s="13"/>
      <c r="E876" s="28"/>
      <c r="F876" s="28"/>
      <c r="G876" s="5"/>
      <c r="H876" s="32"/>
      <c r="I876" s="5"/>
      <c r="J876" s="5"/>
      <c r="K876" s="5"/>
      <c r="L876" s="5"/>
      <c r="N876" s="5"/>
    </row>
    <row r="877" spans="1:14" ht="12.75" x14ac:dyDescent="0.2">
      <c r="A877" s="31"/>
      <c r="B877" s="5"/>
      <c r="C877" s="5"/>
      <c r="D877" s="13"/>
      <c r="E877" s="28"/>
      <c r="F877" s="28"/>
      <c r="G877" s="5"/>
      <c r="H877" s="32"/>
      <c r="I877" s="5"/>
      <c r="J877" s="5"/>
      <c r="K877" s="5"/>
      <c r="L877" s="5"/>
      <c r="N877" s="5"/>
    </row>
    <row r="878" spans="1:14" ht="12.75" x14ac:dyDescent="0.2">
      <c r="A878" s="31"/>
      <c r="B878" s="5"/>
      <c r="C878" s="5"/>
      <c r="D878" s="13"/>
      <c r="E878" s="28"/>
      <c r="F878" s="28"/>
      <c r="G878" s="5"/>
      <c r="H878" s="32"/>
      <c r="I878" s="5"/>
      <c r="J878" s="5"/>
      <c r="K878" s="5"/>
      <c r="L878" s="5"/>
      <c r="N878" s="5"/>
    </row>
    <row r="879" spans="1:14" ht="12.75" x14ac:dyDescent="0.2">
      <c r="A879" s="31"/>
      <c r="B879" s="5"/>
      <c r="C879" s="5"/>
      <c r="D879" s="13"/>
      <c r="E879" s="28"/>
      <c r="F879" s="28"/>
      <c r="G879" s="5"/>
      <c r="H879" s="32"/>
      <c r="I879" s="5"/>
      <c r="J879" s="5"/>
      <c r="K879" s="5"/>
      <c r="L879" s="5"/>
      <c r="N879" s="5"/>
    </row>
    <row r="880" spans="1:14" ht="12.75" x14ac:dyDescent="0.2">
      <c r="A880" s="31"/>
      <c r="B880" s="5"/>
      <c r="C880" s="5"/>
      <c r="D880" s="13"/>
      <c r="E880" s="28"/>
      <c r="F880" s="28"/>
      <c r="G880" s="5"/>
      <c r="H880" s="32"/>
      <c r="I880" s="5"/>
      <c r="J880" s="5"/>
      <c r="K880" s="5"/>
      <c r="L880" s="5"/>
      <c r="N880" s="5"/>
    </row>
    <row r="881" spans="1:14" ht="12.75" x14ac:dyDescent="0.2">
      <c r="A881" s="31"/>
      <c r="B881" s="5"/>
      <c r="C881" s="5"/>
      <c r="D881" s="13"/>
      <c r="E881" s="28"/>
      <c r="F881" s="28"/>
      <c r="G881" s="5"/>
      <c r="H881" s="32"/>
      <c r="I881" s="5"/>
      <c r="J881" s="5"/>
      <c r="K881" s="5"/>
      <c r="L881" s="5"/>
      <c r="N881" s="5"/>
    </row>
    <row r="882" spans="1:14" ht="12.75" x14ac:dyDescent="0.2">
      <c r="A882" s="31"/>
      <c r="B882" s="5"/>
      <c r="C882" s="5"/>
      <c r="D882" s="13"/>
      <c r="E882" s="28"/>
      <c r="F882" s="28"/>
      <c r="G882" s="5"/>
      <c r="H882" s="32"/>
      <c r="I882" s="5"/>
      <c r="J882" s="5"/>
      <c r="K882" s="5"/>
      <c r="L882" s="5"/>
      <c r="N882" s="5"/>
    </row>
    <row r="883" spans="1:14" ht="12.75" x14ac:dyDescent="0.2">
      <c r="A883" s="31"/>
      <c r="B883" s="5"/>
      <c r="C883" s="5"/>
      <c r="D883" s="13"/>
      <c r="E883" s="28"/>
      <c r="F883" s="28"/>
      <c r="G883" s="5"/>
      <c r="H883" s="32"/>
      <c r="I883" s="5"/>
      <c r="J883" s="5"/>
      <c r="K883" s="5"/>
      <c r="L883" s="5"/>
      <c r="N883" s="5"/>
    </row>
    <row r="884" spans="1:14" ht="12.75" x14ac:dyDescent="0.2">
      <c r="A884" s="31"/>
      <c r="B884" s="5"/>
      <c r="C884" s="5"/>
      <c r="D884" s="13"/>
      <c r="E884" s="28"/>
      <c r="F884" s="28"/>
      <c r="G884" s="5"/>
      <c r="H884" s="32"/>
      <c r="I884" s="5"/>
      <c r="J884" s="5"/>
      <c r="K884" s="5"/>
      <c r="L884" s="5"/>
      <c r="N884" s="5"/>
    </row>
    <row r="885" spans="1:14" ht="12.75" x14ac:dyDescent="0.2">
      <c r="A885" s="31"/>
      <c r="B885" s="5"/>
      <c r="C885" s="5"/>
      <c r="D885" s="13"/>
      <c r="E885" s="28"/>
      <c r="F885" s="28"/>
      <c r="G885" s="5"/>
      <c r="H885" s="32"/>
      <c r="I885" s="5"/>
      <c r="J885" s="5"/>
      <c r="K885" s="5"/>
      <c r="L885" s="5"/>
      <c r="N885" s="5"/>
    </row>
    <row r="886" spans="1:14" ht="12.75" x14ac:dyDescent="0.2">
      <c r="A886" s="31"/>
      <c r="B886" s="5"/>
      <c r="C886" s="5"/>
      <c r="D886" s="13"/>
      <c r="E886" s="28"/>
      <c r="F886" s="28"/>
      <c r="G886" s="5"/>
      <c r="H886" s="32"/>
      <c r="I886" s="5"/>
      <c r="J886" s="5"/>
      <c r="K886" s="5"/>
      <c r="L886" s="5"/>
      <c r="N886" s="5"/>
    </row>
    <row r="887" spans="1:14" ht="12.75" x14ac:dyDescent="0.2">
      <c r="A887" s="31"/>
      <c r="B887" s="5"/>
      <c r="C887" s="5"/>
      <c r="D887" s="13"/>
      <c r="E887" s="28"/>
      <c r="F887" s="28"/>
      <c r="G887" s="5"/>
      <c r="H887" s="32"/>
      <c r="I887" s="5"/>
      <c r="J887" s="5"/>
      <c r="K887" s="5"/>
      <c r="L887" s="5"/>
      <c r="N887" s="5"/>
    </row>
    <row r="888" spans="1:14" ht="12.75" x14ac:dyDescent="0.2">
      <c r="A888" s="31"/>
      <c r="B888" s="5"/>
      <c r="C888" s="5"/>
      <c r="D888" s="13"/>
      <c r="E888" s="28"/>
      <c r="F888" s="28"/>
      <c r="G888" s="5"/>
      <c r="H888" s="32"/>
      <c r="I888" s="5"/>
      <c r="J888" s="5"/>
      <c r="K888" s="5"/>
      <c r="L888" s="5"/>
      <c r="N888" s="5"/>
    </row>
    <row r="889" spans="1:14" ht="12.75" x14ac:dyDescent="0.2">
      <c r="A889" s="31"/>
      <c r="B889" s="5"/>
      <c r="C889" s="5"/>
      <c r="D889" s="13"/>
      <c r="E889" s="28"/>
      <c r="F889" s="28"/>
      <c r="G889" s="5"/>
      <c r="H889" s="32"/>
      <c r="I889" s="5"/>
      <c r="J889" s="5"/>
      <c r="K889" s="5"/>
      <c r="L889" s="5"/>
      <c r="N889" s="5"/>
    </row>
    <row r="890" spans="1:14" ht="12.75" x14ac:dyDescent="0.2">
      <c r="A890" s="31"/>
      <c r="B890" s="5"/>
      <c r="C890" s="5"/>
      <c r="D890" s="13"/>
      <c r="E890" s="28"/>
      <c r="F890" s="28"/>
      <c r="G890" s="5"/>
      <c r="H890" s="32"/>
      <c r="I890" s="5"/>
      <c r="J890" s="5"/>
      <c r="K890" s="5"/>
      <c r="L890" s="5"/>
      <c r="N890" s="5"/>
    </row>
    <row r="891" spans="1:14" ht="12.75" x14ac:dyDescent="0.2">
      <c r="A891" s="31"/>
      <c r="B891" s="5"/>
      <c r="C891" s="5"/>
      <c r="D891" s="13"/>
      <c r="E891" s="28"/>
      <c r="F891" s="28"/>
      <c r="G891" s="5"/>
      <c r="H891" s="32"/>
      <c r="I891" s="5"/>
      <c r="J891" s="5"/>
      <c r="K891" s="5"/>
      <c r="L891" s="5"/>
      <c r="N891" s="5"/>
    </row>
    <row r="892" spans="1:14" ht="12.75" x14ac:dyDescent="0.2">
      <c r="A892" s="31"/>
      <c r="B892" s="5"/>
      <c r="C892" s="5"/>
      <c r="D892" s="13"/>
      <c r="E892" s="28"/>
      <c r="F892" s="28"/>
      <c r="G892" s="5"/>
      <c r="H892" s="32"/>
      <c r="I892" s="5"/>
      <c r="J892" s="5"/>
      <c r="K892" s="5"/>
      <c r="L892" s="5"/>
      <c r="N892" s="5"/>
    </row>
    <row r="893" spans="1:14" ht="12.75" x14ac:dyDescent="0.2">
      <c r="A893" s="31"/>
      <c r="B893" s="5"/>
      <c r="C893" s="5"/>
      <c r="D893" s="13"/>
      <c r="E893" s="28"/>
      <c r="F893" s="28"/>
      <c r="G893" s="5"/>
      <c r="H893" s="32"/>
      <c r="I893" s="5"/>
      <c r="J893" s="5"/>
      <c r="K893" s="5"/>
      <c r="L893" s="5"/>
      <c r="N893" s="5"/>
    </row>
    <row r="894" spans="1:14" ht="12.75" x14ac:dyDescent="0.2">
      <c r="A894" s="31"/>
      <c r="B894" s="5"/>
      <c r="C894" s="5"/>
      <c r="D894" s="13"/>
      <c r="E894" s="28"/>
      <c r="F894" s="28"/>
      <c r="G894" s="5"/>
      <c r="H894" s="32"/>
      <c r="I894" s="5"/>
      <c r="J894" s="5"/>
      <c r="K894" s="5"/>
      <c r="L894" s="5"/>
      <c r="N894" s="5"/>
    </row>
    <row r="895" spans="1:14" ht="12.75" x14ac:dyDescent="0.2">
      <c r="A895" s="31"/>
      <c r="B895" s="5"/>
      <c r="C895" s="5"/>
      <c r="D895" s="13"/>
      <c r="E895" s="28"/>
      <c r="F895" s="28"/>
      <c r="G895" s="5"/>
      <c r="H895" s="32"/>
      <c r="I895" s="5"/>
      <c r="J895" s="5"/>
      <c r="K895" s="5"/>
      <c r="L895" s="5"/>
      <c r="N895" s="5"/>
    </row>
    <row r="896" spans="1:14" ht="12.75" x14ac:dyDescent="0.2">
      <c r="A896" s="31"/>
      <c r="B896" s="5"/>
      <c r="C896" s="5"/>
      <c r="D896" s="13"/>
      <c r="E896" s="28"/>
      <c r="F896" s="28"/>
      <c r="G896" s="5"/>
      <c r="H896" s="32"/>
      <c r="I896" s="5"/>
      <c r="J896" s="5"/>
      <c r="K896" s="5"/>
      <c r="L896" s="5"/>
      <c r="N896" s="5"/>
    </row>
    <row r="897" spans="1:14" ht="12.75" x14ac:dyDescent="0.2">
      <c r="A897" s="31"/>
      <c r="B897" s="5"/>
      <c r="C897" s="5"/>
      <c r="D897" s="13"/>
      <c r="E897" s="28"/>
      <c r="F897" s="28"/>
      <c r="G897" s="5"/>
      <c r="H897" s="32"/>
      <c r="I897" s="5"/>
      <c r="J897" s="5"/>
      <c r="K897" s="5"/>
      <c r="L897" s="5"/>
      <c r="N897" s="5"/>
    </row>
    <row r="898" spans="1:14" ht="12.75" x14ac:dyDescent="0.2">
      <c r="A898" s="31"/>
      <c r="B898" s="5"/>
      <c r="C898" s="5"/>
      <c r="D898" s="13"/>
      <c r="E898" s="28"/>
      <c r="F898" s="28"/>
      <c r="G898" s="5"/>
      <c r="H898" s="32"/>
      <c r="I898" s="5"/>
      <c r="J898" s="5"/>
      <c r="K898" s="5"/>
      <c r="L898" s="5"/>
      <c r="N898" s="5"/>
    </row>
    <row r="899" spans="1:14" ht="12.75" x14ac:dyDescent="0.2">
      <c r="A899" s="31"/>
      <c r="B899" s="5"/>
      <c r="C899" s="5"/>
      <c r="D899" s="13"/>
      <c r="E899" s="28"/>
      <c r="F899" s="28"/>
      <c r="G899" s="5"/>
      <c r="H899" s="32"/>
      <c r="I899" s="5"/>
      <c r="J899" s="5"/>
      <c r="K899" s="5"/>
      <c r="L899" s="5"/>
      <c r="N899" s="5"/>
    </row>
    <row r="900" spans="1:14" ht="12.75" x14ac:dyDescent="0.2">
      <c r="A900" s="31"/>
      <c r="B900" s="5"/>
      <c r="C900" s="5"/>
      <c r="D900" s="13"/>
      <c r="E900" s="28"/>
      <c r="F900" s="28"/>
      <c r="G900" s="5"/>
      <c r="H900" s="32"/>
      <c r="I900" s="5"/>
      <c r="J900" s="5"/>
      <c r="K900" s="5"/>
      <c r="L900" s="5"/>
      <c r="N900" s="5"/>
    </row>
    <row r="901" spans="1:14" ht="12.75" x14ac:dyDescent="0.2">
      <c r="A901" s="31"/>
      <c r="B901" s="5"/>
      <c r="C901" s="5"/>
      <c r="D901" s="13"/>
      <c r="E901" s="28"/>
      <c r="F901" s="28"/>
      <c r="G901" s="5"/>
      <c r="H901" s="32"/>
      <c r="I901" s="5"/>
      <c r="J901" s="5"/>
      <c r="K901" s="5"/>
      <c r="L901" s="5"/>
      <c r="N901" s="5"/>
    </row>
    <row r="902" spans="1:14" ht="12.75" x14ac:dyDescent="0.2">
      <c r="A902" s="31"/>
      <c r="B902" s="5"/>
      <c r="C902" s="5"/>
      <c r="D902" s="13"/>
      <c r="E902" s="28"/>
      <c r="F902" s="28"/>
      <c r="G902" s="5"/>
      <c r="H902" s="32"/>
      <c r="I902" s="5"/>
      <c r="J902" s="5"/>
      <c r="K902" s="5"/>
      <c r="L902" s="5"/>
      <c r="N902" s="5"/>
    </row>
    <row r="903" spans="1:14" ht="12.75" x14ac:dyDescent="0.2">
      <c r="A903" s="31"/>
      <c r="B903" s="5"/>
      <c r="C903" s="5"/>
      <c r="D903" s="13"/>
      <c r="E903" s="28"/>
      <c r="F903" s="28"/>
      <c r="G903" s="5"/>
      <c r="H903" s="32"/>
      <c r="I903" s="5"/>
      <c r="J903" s="5"/>
      <c r="K903" s="5"/>
      <c r="L903" s="5"/>
      <c r="N903" s="5"/>
    </row>
    <row r="904" spans="1:14" ht="12.75" x14ac:dyDescent="0.2">
      <c r="A904" s="31"/>
      <c r="B904" s="5"/>
      <c r="C904" s="5"/>
      <c r="D904" s="13"/>
      <c r="E904" s="28"/>
      <c r="F904" s="28"/>
      <c r="G904" s="5"/>
      <c r="H904" s="32"/>
      <c r="I904" s="5"/>
      <c r="J904" s="5"/>
      <c r="K904" s="5"/>
      <c r="L904" s="5"/>
      <c r="N904" s="5"/>
    </row>
    <row r="905" spans="1:14" ht="12.75" x14ac:dyDescent="0.2">
      <c r="A905" s="31"/>
      <c r="B905" s="5"/>
      <c r="C905" s="5"/>
      <c r="D905" s="13"/>
      <c r="E905" s="28"/>
      <c r="F905" s="28"/>
      <c r="G905" s="5"/>
      <c r="H905" s="32"/>
      <c r="I905" s="5"/>
      <c r="J905" s="5"/>
      <c r="K905" s="5"/>
      <c r="L905" s="5"/>
      <c r="N905" s="5"/>
    </row>
    <row r="906" spans="1:14" ht="12.75" x14ac:dyDescent="0.2">
      <c r="A906" s="31"/>
      <c r="B906" s="5"/>
      <c r="C906" s="5"/>
      <c r="D906" s="13"/>
      <c r="E906" s="28"/>
      <c r="F906" s="28"/>
      <c r="G906" s="5"/>
      <c r="H906" s="32"/>
      <c r="I906" s="5"/>
      <c r="J906" s="5"/>
      <c r="K906" s="5"/>
      <c r="L906" s="5"/>
      <c r="N906" s="5"/>
    </row>
    <row r="907" spans="1:14" ht="12.75" x14ac:dyDescent="0.2">
      <c r="A907" s="31"/>
      <c r="B907" s="5"/>
      <c r="C907" s="5"/>
      <c r="D907" s="13"/>
      <c r="E907" s="28"/>
      <c r="F907" s="28"/>
      <c r="G907" s="5"/>
      <c r="H907" s="32"/>
      <c r="I907" s="5"/>
      <c r="J907" s="5"/>
      <c r="K907" s="5"/>
      <c r="L907" s="5"/>
      <c r="N907" s="5"/>
    </row>
    <row r="908" spans="1:14" ht="12.75" x14ac:dyDescent="0.2">
      <c r="A908" s="31"/>
      <c r="B908" s="5"/>
      <c r="C908" s="5"/>
      <c r="D908" s="13"/>
      <c r="E908" s="28"/>
      <c r="F908" s="28"/>
      <c r="G908" s="5"/>
      <c r="H908" s="32"/>
      <c r="I908" s="5"/>
      <c r="J908" s="5"/>
      <c r="K908" s="5"/>
      <c r="L908" s="5"/>
      <c r="N908" s="5"/>
    </row>
    <row r="909" spans="1:14" ht="12.75" x14ac:dyDescent="0.2">
      <c r="A909" s="31"/>
      <c r="B909" s="5"/>
      <c r="C909" s="5"/>
      <c r="D909" s="13"/>
      <c r="E909" s="28"/>
      <c r="F909" s="28"/>
      <c r="G909" s="5"/>
      <c r="H909" s="32"/>
      <c r="I909" s="5"/>
      <c r="J909" s="5"/>
      <c r="K909" s="5"/>
      <c r="L909" s="5"/>
      <c r="N909" s="5"/>
    </row>
    <row r="910" spans="1:14" ht="12.75" x14ac:dyDescent="0.2">
      <c r="A910" s="31"/>
      <c r="B910" s="5"/>
      <c r="C910" s="5"/>
      <c r="D910" s="13"/>
      <c r="E910" s="28"/>
      <c r="F910" s="28"/>
      <c r="G910" s="5"/>
      <c r="H910" s="32"/>
      <c r="I910" s="5"/>
      <c r="J910" s="5"/>
      <c r="K910" s="5"/>
      <c r="L910" s="5"/>
      <c r="N910" s="5"/>
    </row>
    <row r="911" spans="1:14" ht="12.75" x14ac:dyDescent="0.2">
      <c r="A911" s="31"/>
      <c r="B911" s="5"/>
      <c r="C911" s="5"/>
      <c r="D911" s="13"/>
      <c r="E911" s="28"/>
      <c r="F911" s="28"/>
      <c r="G911" s="5"/>
      <c r="H911" s="32"/>
      <c r="I911" s="5"/>
      <c r="J911" s="5"/>
      <c r="K911" s="5"/>
      <c r="L911" s="5"/>
      <c r="N911" s="5"/>
    </row>
    <row r="912" spans="1:14" ht="12.75" x14ac:dyDescent="0.2">
      <c r="A912" s="31"/>
      <c r="B912" s="5"/>
      <c r="C912" s="5"/>
      <c r="D912" s="13"/>
      <c r="E912" s="28"/>
      <c r="F912" s="28"/>
      <c r="G912" s="5"/>
      <c r="H912" s="32"/>
      <c r="I912" s="5"/>
      <c r="J912" s="5"/>
      <c r="K912" s="5"/>
      <c r="L912" s="5"/>
      <c r="N912" s="5"/>
    </row>
    <row r="913" spans="1:14" ht="12.75" x14ac:dyDescent="0.2">
      <c r="A913" s="31"/>
      <c r="B913" s="5"/>
      <c r="C913" s="5"/>
      <c r="D913" s="13"/>
      <c r="E913" s="28"/>
      <c r="F913" s="28"/>
      <c r="G913" s="5"/>
      <c r="H913" s="32"/>
      <c r="I913" s="5"/>
      <c r="J913" s="5"/>
      <c r="K913" s="5"/>
      <c r="L913" s="5"/>
      <c r="N913" s="5"/>
    </row>
    <row r="914" spans="1:14" ht="12.75" x14ac:dyDescent="0.2">
      <c r="A914" s="31"/>
      <c r="B914" s="5"/>
      <c r="C914" s="5"/>
      <c r="D914" s="13"/>
      <c r="E914" s="28"/>
      <c r="F914" s="28"/>
      <c r="G914" s="5"/>
      <c r="H914" s="32"/>
      <c r="I914" s="5"/>
      <c r="J914" s="5"/>
      <c r="K914" s="5"/>
      <c r="L914" s="5"/>
      <c r="N914" s="5"/>
    </row>
    <row r="915" spans="1:14" ht="12.75" x14ac:dyDescent="0.2">
      <c r="A915" s="31"/>
      <c r="B915" s="5"/>
      <c r="C915" s="5"/>
      <c r="D915" s="13"/>
      <c r="E915" s="28"/>
      <c r="F915" s="28"/>
      <c r="G915" s="5"/>
      <c r="H915" s="32"/>
      <c r="I915" s="5"/>
      <c r="J915" s="5"/>
      <c r="K915" s="5"/>
      <c r="L915" s="5"/>
      <c r="N915" s="5"/>
    </row>
    <row r="916" spans="1:14" ht="12.75" x14ac:dyDescent="0.2">
      <c r="A916" s="31"/>
      <c r="B916" s="5"/>
      <c r="C916" s="5"/>
      <c r="D916" s="13"/>
      <c r="E916" s="28"/>
      <c r="F916" s="28"/>
      <c r="G916" s="5"/>
      <c r="H916" s="32"/>
      <c r="I916" s="5"/>
      <c r="J916" s="5"/>
      <c r="K916" s="5"/>
      <c r="L916" s="5"/>
      <c r="N916" s="5"/>
    </row>
    <row r="917" spans="1:14" ht="12.75" x14ac:dyDescent="0.2">
      <c r="A917" s="31"/>
      <c r="B917" s="5"/>
      <c r="C917" s="5"/>
      <c r="D917" s="13"/>
      <c r="E917" s="28"/>
      <c r="F917" s="28"/>
      <c r="G917" s="5"/>
      <c r="H917" s="32"/>
      <c r="I917" s="5"/>
      <c r="J917" s="5"/>
      <c r="K917" s="5"/>
      <c r="L917" s="5"/>
      <c r="N917" s="5"/>
    </row>
    <row r="918" spans="1:14" ht="12.75" x14ac:dyDescent="0.2">
      <c r="A918" s="31"/>
      <c r="B918" s="5"/>
      <c r="C918" s="5"/>
      <c r="D918" s="13"/>
      <c r="E918" s="28"/>
      <c r="F918" s="28"/>
      <c r="G918" s="5"/>
      <c r="H918" s="32"/>
      <c r="I918" s="5"/>
      <c r="J918" s="5"/>
      <c r="K918" s="5"/>
      <c r="L918" s="5"/>
      <c r="N918" s="5"/>
    </row>
    <row r="919" spans="1:14" ht="12.75" x14ac:dyDescent="0.2">
      <c r="A919" s="31"/>
      <c r="B919" s="5"/>
      <c r="C919" s="5"/>
      <c r="D919" s="13"/>
      <c r="E919" s="28"/>
      <c r="F919" s="28"/>
      <c r="G919" s="5"/>
      <c r="H919" s="32"/>
      <c r="I919" s="5"/>
      <c r="J919" s="5"/>
      <c r="K919" s="5"/>
      <c r="L919" s="5"/>
      <c r="N919" s="5"/>
    </row>
    <row r="920" spans="1:14" ht="12.75" x14ac:dyDescent="0.2">
      <c r="A920" s="31"/>
      <c r="B920" s="5"/>
      <c r="C920" s="5"/>
      <c r="D920" s="13"/>
      <c r="E920" s="28"/>
      <c r="F920" s="28"/>
      <c r="G920" s="5"/>
      <c r="H920" s="32"/>
      <c r="I920" s="5"/>
      <c r="J920" s="5"/>
      <c r="K920" s="5"/>
      <c r="L920" s="5"/>
      <c r="N920" s="5"/>
    </row>
    <row r="921" spans="1:14" ht="12.75" x14ac:dyDescent="0.2">
      <c r="A921" s="31"/>
      <c r="B921" s="5"/>
      <c r="C921" s="5"/>
      <c r="D921" s="13"/>
      <c r="E921" s="28"/>
      <c r="F921" s="28"/>
      <c r="G921" s="5"/>
      <c r="H921" s="32"/>
      <c r="I921" s="5"/>
      <c r="J921" s="5"/>
      <c r="K921" s="5"/>
      <c r="L921" s="5"/>
      <c r="N921" s="5"/>
    </row>
    <row r="922" spans="1:14" ht="12.75" x14ac:dyDescent="0.2">
      <c r="A922" s="31"/>
      <c r="B922" s="5"/>
      <c r="C922" s="5"/>
      <c r="D922" s="13"/>
      <c r="E922" s="28"/>
      <c r="F922" s="28"/>
      <c r="G922" s="5"/>
      <c r="H922" s="32"/>
      <c r="I922" s="5"/>
      <c r="J922" s="5"/>
      <c r="K922" s="5"/>
      <c r="L922" s="5"/>
      <c r="N922" s="5"/>
    </row>
    <row r="923" spans="1:14" ht="12.75" x14ac:dyDescent="0.2">
      <c r="A923" s="31"/>
      <c r="B923" s="5"/>
      <c r="C923" s="5"/>
      <c r="D923" s="13"/>
      <c r="E923" s="28"/>
      <c r="F923" s="28"/>
      <c r="G923" s="5"/>
      <c r="H923" s="32"/>
      <c r="I923" s="5"/>
      <c r="J923" s="5"/>
      <c r="K923" s="5"/>
      <c r="L923" s="5"/>
      <c r="N923" s="5"/>
    </row>
    <row r="924" spans="1:14" ht="12.75" x14ac:dyDescent="0.2">
      <c r="A924" s="31"/>
      <c r="B924" s="5"/>
      <c r="C924" s="5"/>
      <c r="D924" s="13"/>
      <c r="E924" s="28"/>
      <c r="F924" s="28"/>
      <c r="G924" s="5"/>
      <c r="H924" s="32"/>
      <c r="I924" s="5"/>
      <c r="J924" s="5"/>
      <c r="K924" s="5"/>
      <c r="L924" s="5"/>
      <c r="N924" s="5"/>
    </row>
    <row r="925" spans="1:14" ht="12.75" x14ac:dyDescent="0.2">
      <c r="A925" s="31"/>
      <c r="B925" s="5"/>
      <c r="C925" s="5"/>
      <c r="D925" s="13"/>
      <c r="E925" s="28"/>
      <c r="F925" s="28"/>
      <c r="G925" s="5"/>
      <c r="H925" s="32"/>
      <c r="I925" s="5"/>
      <c r="J925" s="5"/>
      <c r="K925" s="5"/>
      <c r="L925" s="5"/>
      <c r="N925" s="5"/>
    </row>
    <row r="926" spans="1:14" ht="12.75" x14ac:dyDescent="0.2">
      <c r="A926" s="31"/>
      <c r="B926" s="5"/>
      <c r="C926" s="5"/>
      <c r="D926" s="13"/>
      <c r="E926" s="28"/>
      <c r="F926" s="28"/>
      <c r="G926" s="5"/>
      <c r="H926" s="32"/>
      <c r="I926" s="5"/>
      <c r="J926" s="5"/>
      <c r="K926" s="5"/>
      <c r="L926" s="5"/>
      <c r="N926" s="5"/>
    </row>
    <row r="927" spans="1:14" ht="12.75" x14ac:dyDescent="0.2">
      <c r="A927" s="31"/>
      <c r="B927" s="5"/>
      <c r="C927" s="5"/>
      <c r="D927" s="13"/>
      <c r="E927" s="28"/>
      <c r="F927" s="28"/>
      <c r="G927" s="5"/>
      <c r="H927" s="32"/>
      <c r="I927" s="5"/>
      <c r="J927" s="5"/>
      <c r="K927" s="5"/>
      <c r="L927" s="5"/>
      <c r="N927" s="5"/>
    </row>
    <row r="928" spans="1:14" ht="12.75" x14ac:dyDescent="0.2">
      <c r="A928" s="31"/>
      <c r="B928" s="5"/>
      <c r="C928" s="5"/>
      <c r="D928" s="13"/>
      <c r="E928" s="28"/>
      <c r="F928" s="28"/>
      <c r="G928" s="5"/>
      <c r="H928" s="32"/>
      <c r="I928" s="5"/>
      <c r="J928" s="5"/>
      <c r="K928" s="5"/>
      <c r="L928" s="5"/>
      <c r="N928" s="5"/>
    </row>
    <row r="929" spans="1:14" ht="12.75" x14ac:dyDescent="0.2">
      <c r="A929" s="31"/>
      <c r="B929" s="5"/>
      <c r="C929" s="5"/>
      <c r="D929" s="13"/>
      <c r="E929" s="28"/>
      <c r="F929" s="28"/>
      <c r="G929" s="5"/>
      <c r="H929" s="32"/>
      <c r="I929" s="5"/>
      <c r="J929" s="5"/>
      <c r="K929" s="5"/>
      <c r="L929" s="5"/>
      <c r="N929" s="5"/>
    </row>
    <row r="930" spans="1:14" ht="12.75" x14ac:dyDescent="0.2">
      <c r="A930" s="31"/>
      <c r="B930" s="5"/>
      <c r="C930" s="5"/>
      <c r="D930" s="13"/>
      <c r="E930" s="28"/>
      <c r="F930" s="28"/>
      <c r="G930" s="5"/>
      <c r="H930" s="32"/>
      <c r="I930" s="5"/>
      <c r="J930" s="5"/>
      <c r="K930" s="5"/>
      <c r="L930" s="5"/>
      <c r="N930" s="5"/>
    </row>
    <row r="931" spans="1:14" ht="12.75" x14ac:dyDescent="0.2">
      <c r="A931" s="31"/>
      <c r="B931" s="5"/>
      <c r="C931" s="5"/>
      <c r="D931" s="13"/>
      <c r="E931" s="28"/>
      <c r="F931" s="28"/>
      <c r="G931" s="5"/>
      <c r="H931" s="32"/>
      <c r="I931" s="5"/>
      <c r="J931" s="5"/>
      <c r="K931" s="5"/>
      <c r="L931" s="5"/>
      <c r="N931" s="5"/>
    </row>
    <row r="932" spans="1:14" ht="12.75" x14ac:dyDescent="0.2">
      <c r="A932" s="31"/>
      <c r="B932" s="5"/>
      <c r="C932" s="5"/>
      <c r="D932" s="13"/>
      <c r="E932" s="28"/>
      <c r="F932" s="28"/>
      <c r="G932" s="5"/>
      <c r="H932" s="32"/>
      <c r="I932" s="5"/>
      <c r="J932" s="5"/>
      <c r="K932" s="5"/>
      <c r="L932" s="5"/>
      <c r="N932" s="5"/>
    </row>
    <row r="933" spans="1:14" ht="12.75" x14ac:dyDescent="0.2">
      <c r="A933" s="31"/>
      <c r="B933" s="5"/>
      <c r="C933" s="5"/>
      <c r="D933" s="13"/>
      <c r="E933" s="28"/>
      <c r="F933" s="28"/>
      <c r="G933" s="5"/>
      <c r="H933" s="32"/>
      <c r="I933" s="5"/>
      <c r="J933" s="5"/>
      <c r="K933" s="5"/>
      <c r="L933" s="5"/>
      <c r="N933" s="5"/>
    </row>
    <row r="934" spans="1:14" ht="12.75" x14ac:dyDescent="0.2">
      <c r="A934" s="31"/>
      <c r="B934" s="5"/>
      <c r="C934" s="5"/>
      <c r="D934" s="13"/>
      <c r="E934" s="28"/>
      <c r="F934" s="28"/>
      <c r="G934" s="5"/>
      <c r="H934" s="32"/>
      <c r="I934" s="5"/>
      <c r="J934" s="5"/>
      <c r="K934" s="5"/>
      <c r="L934" s="5"/>
      <c r="N934" s="5"/>
    </row>
    <row r="935" spans="1:14" ht="12.75" x14ac:dyDescent="0.2">
      <c r="A935" s="31"/>
      <c r="B935" s="5"/>
      <c r="C935" s="5"/>
      <c r="D935" s="13"/>
      <c r="E935" s="28"/>
      <c r="F935" s="28"/>
      <c r="G935" s="5"/>
      <c r="H935" s="32"/>
      <c r="I935" s="5"/>
      <c r="J935" s="5"/>
      <c r="K935" s="5"/>
      <c r="L935" s="5"/>
      <c r="N935" s="5"/>
    </row>
    <row r="936" spans="1:14" ht="12.75" x14ac:dyDescent="0.2">
      <c r="A936" s="31"/>
      <c r="B936" s="5"/>
      <c r="C936" s="5"/>
      <c r="D936" s="13"/>
      <c r="E936" s="28"/>
      <c r="F936" s="28"/>
      <c r="G936" s="5"/>
      <c r="H936" s="32"/>
      <c r="I936" s="5"/>
      <c r="J936" s="5"/>
      <c r="K936" s="5"/>
      <c r="L936" s="5"/>
      <c r="N936" s="5"/>
    </row>
    <row r="937" spans="1:14" ht="12.75" x14ac:dyDescent="0.2">
      <c r="A937" s="31"/>
      <c r="B937" s="5"/>
      <c r="C937" s="5"/>
      <c r="D937" s="13"/>
      <c r="E937" s="28"/>
      <c r="F937" s="28"/>
      <c r="G937" s="5"/>
      <c r="H937" s="32"/>
      <c r="I937" s="5"/>
      <c r="J937" s="5"/>
      <c r="K937" s="5"/>
      <c r="L937" s="5"/>
      <c r="N937" s="5"/>
    </row>
    <row r="938" spans="1:14" ht="12.75" x14ac:dyDescent="0.2">
      <c r="A938" s="31"/>
      <c r="B938" s="5"/>
      <c r="C938" s="5"/>
      <c r="D938" s="13"/>
      <c r="E938" s="28"/>
      <c r="F938" s="28"/>
      <c r="G938" s="5"/>
      <c r="H938" s="32"/>
      <c r="I938" s="5"/>
      <c r="J938" s="5"/>
      <c r="K938" s="5"/>
      <c r="L938" s="5"/>
      <c r="N938" s="5"/>
    </row>
    <row r="939" spans="1:14" ht="12.75" x14ac:dyDescent="0.2">
      <c r="A939" s="31"/>
      <c r="B939" s="5"/>
      <c r="C939" s="5"/>
      <c r="D939" s="13"/>
      <c r="E939" s="28"/>
      <c r="F939" s="28"/>
      <c r="G939" s="5"/>
      <c r="H939" s="32"/>
      <c r="I939" s="5"/>
      <c r="J939" s="5"/>
      <c r="K939" s="5"/>
      <c r="L939" s="5"/>
      <c r="N939" s="5"/>
    </row>
    <row r="940" spans="1:14" ht="12.75" x14ac:dyDescent="0.2">
      <c r="A940" s="31"/>
      <c r="B940" s="5"/>
      <c r="C940" s="5"/>
      <c r="D940" s="13"/>
      <c r="E940" s="28"/>
      <c r="F940" s="28"/>
      <c r="G940" s="5"/>
      <c r="H940" s="32"/>
      <c r="I940" s="5"/>
      <c r="J940" s="5"/>
      <c r="K940" s="5"/>
      <c r="L940" s="5"/>
      <c r="N940" s="5"/>
    </row>
    <row r="941" spans="1:14" ht="12.75" x14ac:dyDescent="0.2">
      <c r="A941" s="31"/>
      <c r="B941" s="5"/>
      <c r="C941" s="5"/>
      <c r="D941" s="13"/>
      <c r="E941" s="28"/>
      <c r="F941" s="28"/>
      <c r="G941" s="5"/>
      <c r="H941" s="32"/>
      <c r="I941" s="5"/>
      <c r="J941" s="5"/>
      <c r="K941" s="5"/>
      <c r="L941" s="5"/>
      <c r="N941" s="5"/>
    </row>
    <row r="942" spans="1:14" ht="12.75" x14ac:dyDescent="0.2">
      <c r="A942" s="31"/>
      <c r="B942" s="5"/>
      <c r="C942" s="5"/>
      <c r="D942" s="13"/>
      <c r="E942" s="28"/>
      <c r="F942" s="28"/>
      <c r="G942" s="5"/>
      <c r="H942" s="32"/>
      <c r="I942" s="5"/>
      <c r="J942" s="5"/>
      <c r="K942" s="5"/>
      <c r="L942" s="5"/>
      <c r="N942" s="5"/>
    </row>
    <row r="943" spans="1:14" ht="12.75" x14ac:dyDescent="0.2">
      <c r="A943" s="31"/>
      <c r="B943" s="5"/>
      <c r="C943" s="5"/>
      <c r="D943" s="13"/>
      <c r="E943" s="28"/>
      <c r="F943" s="28"/>
      <c r="G943" s="5"/>
      <c r="H943" s="32"/>
      <c r="I943" s="5"/>
      <c r="J943" s="5"/>
      <c r="K943" s="5"/>
      <c r="L943" s="5"/>
      <c r="N943" s="5"/>
    </row>
    <row r="944" spans="1:14" ht="12.75" x14ac:dyDescent="0.2">
      <c r="A944" s="31"/>
      <c r="B944" s="5"/>
      <c r="C944" s="5"/>
      <c r="D944" s="13"/>
      <c r="E944" s="28"/>
      <c r="F944" s="28"/>
      <c r="G944" s="5"/>
      <c r="H944" s="32"/>
      <c r="I944" s="5"/>
      <c r="J944" s="5"/>
      <c r="K944" s="5"/>
      <c r="L944" s="5"/>
      <c r="N944" s="5"/>
    </row>
    <row r="945" spans="1:14" ht="12.75" x14ac:dyDescent="0.2">
      <c r="A945" s="31"/>
      <c r="B945" s="5"/>
      <c r="C945" s="5"/>
      <c r="D945" s="13"/>
      <c r="E945" s="28"/>
      <c r="F945" s="28"/>
      <c r="G945" s="5"/>
      <c r="H945" s="32"/>
      <c r="I945" s="5"/>
      <c r="J945" s="5"/>
      <c r="K945" s="5"/>
      <c r="L945" s="5"/>
      <c r="N945" s="5"/>
    </row>
    <row r="946" spans="1:14" ht="12.75" x14ac:dyDescent="0.2">
      <c r="A946" s="31"/>
      <c r="B946" s="5"/>
      <c r="C946" s="5"/>
      <c r="D946" s="13"/>
      <c r="E946" s="28"/>
      <c r="F946" s="28"/>
      <c r="G946" s="5"/>
      <c r="H946" s="32"/>
      <c r="I946" s="5"/>
      <c r="J946" s="5"/>
      <c r="K946" s="5"/>
      <c r="L946" s="5"/>
      <c r="N946" s="5"/>
    </row>
    <row r="947" spans="1:14" ht="12.75" x14ac:dyDescent="0.2">
      <c r="A947" s="31"/>
      <c r="B947" s="5"/>
      <c r="C947" s="5"/>
      <c r="D947" s="13"/>
      <c r="E947" s="28"/>
      <c r="F947" s="28"/>
      <c r="G947" s="5"/>
      <c r="H947" s="32"/>
      <c r="I947" s="5"/>
      <c r="J947" s="5"/>
      <c r="K947" s="5"/>
      <c r="L947" s="5"/>
      <c r="N947" s="5"/>
    </row>
    <row r="948" spans="1:14" ht="12.75" x14ac:dyDescent="0.2">
      <c r="A948" s="31"/>
      <c r="B948" s="5"/>
      <c r="C948" s="5"/>
      <c r="D948" s="13"/>
      <c r="E948" s="28"/>
      <c r="F948" s="28"/>
      <c r="G948" s="5"/>
      <c r="H948" s="32"/>
      <c r="I948" s="5"/>
      <c r="J948" s="5"/>
      <c r="K948" s="5"/>
      <c r="L948" s="5"/>
      <c r="N948" s="5"/>
    </row>
    <row r="949" spans="1:14" ht="12.75" x14ac:dyDescent="0.2">
      <c r="A949" s="31"/>
      <c r="B949" s="5"/>
      <c r="C949" s="5"/>
      <c r="D949" s="13"/>
      <c r="E949" s="28"/>
      <c r="F949" s="28"/>
      <c r="G949" s="5"/>
      <c r="H949" s="32"/>
      <c r="I949" s="5"/>
      <c r="J949" s="5"/>
      <c r="K949" s="5"/>
      <c r="L949" s="5"/>
      <c r="N949" s="5"/>
    </row>
    <row r="950" spans="1:14" ht="12.75" x14ac:dyDescent="0.2">
      <c r="A950" s="31"/>
      <c r="B950" s="5"/>
      <c r="C950" s="5"/>
      <c r="D950" s="13"/>
      <c r="E950" s="28"/>
      <c r="F950" s="28"/>
      <c r="G950" s="5"/>
      <c r="H950" s="32"/>
      <c r="I950" s="5"/>
      <c r="J950" s="5"/>
      <c r="K950" s="5"/>
      <c r="L950" s="5"/>
      <c r="N950" s="5"/>
    </row>
    <row r="951" spans="1:14" ht="12.75" x14ac:dyDescent="0.2">
      <c r="A951" s="31"/>
      <c r="B951" s="5"/>
      <c r="C951" s="5"/>
      <c r="D951" s="13"/>
      <c r="E951" s="28"/>
      <c r="F951" s="28"/>
      <c r="G951" s="5"/>
      <c r="H951" s="32"/>
      <c r="I951" s="5"/>
      <c r="J951" s="5"/>
      <c r="K951" s="5"/>
      <c r="L951" s="5"/>
      <c r="N951" s="5"/>
    </row>
    <row r="952" spans="1:14" ht="12.75" x14ac:dyDescent="0.2">
      <c r="A952" s="31"/>
      <c r="B952" s="5"/>
      <c r="C952" s="5"/>
      <c r="D952" s="13"/>
      <c r="E952" s="28"/>
      <c r="F952" s="28"/>
      <c r="G952" s="5"/>
      <c r="H952" s="32"/>
      <c r="I952" s="5"/>
      <c r="J952" s="5"/>
      <c r="K952" s="5"/>
      <c r="L952" s="5"/>
      <c r="N952" s="5"/>
    </row>
    <row r="953" spans="1:14" ht="12.75" x14ac:dyDescent="0.2">
      <c r="A953" s="31"/>
      <c r="B953" s="5"/>
      <c r="C953" s="5"/>
      <c r="D953" s="13"/>
      <c r="E953" s="28"/>
      <c r="F953" s="28"/>
      <c r="G953" s="5"/>
      <c r="H953" s="32"/>
      <c r="I953" s="5"/>
      <c r="J953" s="5"/>
      <c r="K953" s="5"/>
      <c r="L953" s="5"/>
      <c r="N953" s="5"/>
    </row>
    <row r="954" spans="1:14" ht="12.75" x14ac:dyDescent="0.2">
      <c r="A954" s="31"/>
      <c r="B954" s="5"/>
      <c r="C954" s="5"/>
      <c r="D954" s="13"/>
      <c r="E954" s="28"/>
      <c r="F954" s="28"/>
      <c r="G954" s="5"/>
      <c r="H954" s="32"/>
      <c r="I954" s="5"/>
      <c r="J954" s="5"/>
      <c r="K954" s="5"/>
      <c r="L954" s="5"/>
      <c r="N954" s="5"/>
    </row>
    <row r="955" spans="1:14" ht="12.75" x14ac:dyDescent="0.2">
      <c r="A955" s="31"/>
      <c r="B955" s="5"/>
      <c r="C955" s="5"/>
      <c r="D955" s="13"/>
      <c r="E955" s="28"/>
      <c r="F955" s="28"/>
      <c r="G955" s="5"/>
      <c r="H955" s="32"/>
      <c r="I955" s="5"/>
      <c r="J955" s="5"/>
      <c r="K955" s="5"/>
      <c r="L955" s="5"/>
      <c r="N955" s="5"/>
    </row>
    <row r="956" spans="1:14" ht="12.75" x14ac:dyDescent="0.2">
      <c r="A956" s="31"/>
      <c r="B956" s="5"/>
      <c r="C956" s="5"/>
      <c r="D956" s="13"/>
      <c r="E956" s="28"/>
      <c r="F956" s="28"/>
      <c r="G956" s="5"/>
      <c r="H956" s="32"/>
      <c r="I956" s="5"/>
      <c r="J956" s="5"/>
      <c r="K956" s="5"/>
      <c r="L956" s="5"/>
      <c r="N956" s="5"/>
    </row>
    <row r="957" spans="1:14" ht="12.75" x14ac:dyDescent="0.2">
      <c r="A957" s="31"/>
      <c r="B957" s="5"/>
      <c r="C957" s="5"/>
      <c r="D957" s="13"/>
      <c r="E957" s="28"/>
      <c r="F957" s="28"/>
      <c r="G957" s="5"/>
      <c r="H957" s="32"/>
      <c r="I957" s="5"/>
      <c r="J957" s="5"/>
      <c r="K957" s="5"/>
      <c r="L957" s="5"/>
      <c r="N957" s="5"/>
    </row>
    <row r="958" spans="1:14" ht="12.75" x14ac:dyDescent="0.2">
      <c r="A958" s="31"/>
      <c r="B958" s="5"/>
      <c r="C958" s="5"/>
      <c r="D958" s="13"/>
      <c r="E958" s="28"/>
      <c r="F958" s="28"/>
      <c r="G958" s="5"/>
      <c r="H958" s="32"/>
      <c r="I958" s="5"/>
      <c r="J958" s="5"/>
      <c r="K958" s="5"/>
      <c r="L958" s="5"/>
      <c r="N958" s="5"/>
    </row>
    <row r="959" spans="1:14" ht="12.75" x14ac:dyDescent="0.2">
      <c r="A959" s="31"/>
      <c r="B959" s="5"/>
      <c r="C959" s="5"/>
      <c r="D959" s="13"/>
      <c r="E959" s="28"/>
      <c r="F959" s="28"/>
      <c r="G959" s="5"/>
      <c r="H959" s="32"/>
      <c r="I959" s="5"/>
      <c r="J959" s="5"/>
      <c r="K959" s="5"/>
      <c r="L959" s="5"/>
      <c r="N959" s="5"/>
    </row>
    <row r="960" spans="1:14" ht="12.75" x14ac:dyDescent="0.2">
      <c r="A960" s="31"/>
      <c r="B960" s="5"/>
      <c r="C960" s="5"/>
      <c r="D960" s="13"/>
      <c r="E960" s="28"/>
      <c r="F960" s="28"/>
      <c r="G960" s="5"/>
      <c r="H960" s="32"/>
      <c r="I960" s="5"/>
      <c r="J960" s="5"/>
      <c r="K960" s="5"/>
      <c r="L960" s="5"/>
      <c r="N960" s="5"/>
    </row>
    <row r="961" spans="1:14" ht="12.75" x14ac:dyDescent="0.2">
      <c r="A961" s="31"/>
      <c r="B961" s="5"/>
      <c r="C961" s="5"/>
      <c r="D961" s="13"/>
      <c r="E961" s="28"/>
      <c r="F961" s="28"/>
      <c r="G961" s="5"/>
      <c r="H961" s="32"/>
      <c r="I961" s="5"/>
      <c r="J961" s="5"/>
      <c r="K961" s="5"/>
      <c r="L961" s="5"/>
      <c r="N961" s="5"/>
    </row>
    <row r="962" spans="1:14" ht="12.75" x14ac:dyDescent="0.2">
      <c r="A962" s="31"/>
      <c r="B962" s="5"/>
      <c r="C962" s="5"/>
      <c r="D962" s="13"/>
      <c r="E962" s="28"/>
      <c r="F962" s="28"/>
      <c r="G962" s="5"/>
      <c r="H962" s="32"/>
      <c r="I962" s="5"/>
      <c r="J962" s="5"/>
      <c r="K962" s="5"/>
      <c r="L962" s="5"/>
      <c r="N962" s="5"/>
    </row>
    <row r="963" spans="1:14" ht="12.75" x14ac:dyDescent="0.2">
      <c r="A963" s="31"/>
      <c r="B963" s="5"/>
      <c r="C963" s="5"/>
      <c r="D963" s="13"/>
      <c r="E963" s="28"/>
      <c r="F963" s="28"/>
      <c r="G963" s="5"/>
      <c r="H963" s="32"/>
      <c r="I963" s="5"/>
      <c r="J963" s="5"/>
      <c r="K963" s="5"/>
      <c r="L963" s="5"/>
      <c r="N963" s="5"/>
    </row>
    <row r="964" spans="1:14" ht="12.75" x14ac:dyDescent="0.2">
      <c r="A964" s="31"/>
      <c r="B964" s="5"/>
      <c r="C964" s="5"/>
      <c r="D964" s="13"/>
      <c r="E964" s="28"/>
      <c r="F964" s="28"/>
      <c r="G964" s="5"/>
      <c r="H964" s="32"/>
      <c r="I964" s="5"/>
      <c r="J964" s="5"/>
      <c r="K964" s="5"/>
      <c r="L964" s="5"/>
      <c r="N964" s="5"/>
    </row>
    <row r="965" spans="1:14" ht="12.75" x14ac:dyDescent="0.2">
      <c r="A965" s="31"/>
      <c r="B965" s="5"/>
      <c r="C965" s="5"/>
      <c r="D965" s="13"/>
      <c r="E965" s="28"/>
      <c r="F965" s="28"/>
      <c r="G965" s="5"/>
      <c r="H965" s="32"/>
      <c r="I965" s="5"/>
      <c r="J965" s="5"/>
      <c r="K965" s="5"/>
      <c r="L965" s="5"/>
      <c r="N965" s="5"/>
    </row>
    <row r="966" spans="1:14" ht="12.75" x14ac:dyDescent="0.2">
      <c r="A966" s="31"/>
      <c r="B966" s="5"/>
      <c r="C966" s="5"/>
      <c r="D966" s="13"/>
      <c r="E966" s="28"/>
      <c r="F966" s="28"/>
      <c r="G966" s="5"/>
      <c r="H966" s="32"/>
      <c r="I966" s="5"/>
      <c r="J966" s="5"/>
      <c r="K966" s="5"/>
      <c r="L966" s="5"/>
      <c r="N966" s="5"/>
    </row>
    <row r="967" spans="1:14" ht="12.75" x14ac:dyDescent="0.2">
      <c r="A967" s="31"/>
      <c r="B967" s="5"/>
      <c r="C967" s="5"/>
      <c r="D967" s="13"/>
      <c r="E967" s="28"/>
      <c r="F967" s="28"/>
      <c r="G967" s="5"/>
      <c r="H967" s="32"/>
      <c r="I967" s="5"/>
      <c r="J967" s="5"/>
      <c r="K967" s="5"/>
      <c r="L967" s="5"/>
      <c r="N967" s="5"/>
    </row>
    <row r="968" spans="1:14" ht="12.75" x14ac:dyDescent="0.2">
      <c r="A968" s="31"/>
      <c r="B968" s="5"/>
      <c r="C968" s="5"/>
      <c r="D968" s="13"/>
      <c r="E968" s="28"/>
      <c r="F968" s="28"/>
      <c r="G968" s="5"/>
      <c r="H968" s="32"/>
      <c r="I968" s="5"/>
      <c r="J968" s="5"/>
      <c r="K968" s="5"/>
      <c r="L968" s="5"/>
      <c r="N968" s="5"/>
    </row>
    <row r="969" spans="1:14" ht="12.75" x14ac:dyDescent="0.2">
      <c r="A969" s="31"/>
      <c r="B969" s="5"/>
      <c r="C969" s="5"/>
      <c r="D969" s="13"/>
      <c r="E969" s="28"/>
      <c r="F969" s="28"/>
      <c r="G969" s="5"/>
      <c r="H969" s="32"/>
      <c r="I969" s="5"/>
      <c r="J969" s="5"/>
      <c r="K969" s="5"/>
      <c r="L969" s="5"/>
      <c r="N969" s="5"/>
    </row>
    <row r="970" spans="1:14" ht="12.75" x14ac:dyDescent="0.2">
      <c r="A970" s="31"/>
      <c r="B970" s="5"/>
      <c r="C970" s="5"/>
      <c r="D970" s="13"/>
      <c r="E970" s="28"/>
      <c r="F970" s="28"/>
      <c r="G970" s="5"/>
      <c r="H970" s="32"/>
      <c r="I970" s="5"/>
      <c r="J970" s="5"/>
      <c r="K970" s="5"/>
      <c r="L970" s="5"/>
      <c r="N970" s="5"/>
    </row>
    <row r="971" spans="1:14" ht="12.75" x14ac:dyDescent="0.2">
      <c r="A971" s="31"/>
      <c r="B971" s="5"/>
      <c r="C971" s="5"/>
      <c r="D971" s="13"/>
      <c r="E971" s="28"/>
      <c r="F971" s="28"/>
      <c r="G971" s="5"/>
      <c r="H971" s="32"/>
      <c r="I971" s="5"/>
      <c r="J971" s="5"/>
      <c r="K971" s="5"/>
      <c r="L971" s="5"/>
      <c r="N971" s="5"/>
    </row>
    <row r="972" spans="1:14" ht="12.75" x14ac:dyDescent="0.2">
      <c r="A972" s="31"/>
      <c r="B972" s="5"/>
      <c r="C972" s="5"/>
      <c r="D972" s="13"/>
      <c r="E972" s="28"/>
      <c r="F972" s="28"/>
      <c r="G972" s="5"/>
      <c r="H972" s="32"/>
      <c r="I972" s="5"/>
      <c r="J972" s="5"/>
      <c r="K972" s="5"/>
      <c r="L972" s="5"/>
      <c r="N972" s="5"/>
    </row>
    <row r="973" spans="1:14" ht="12.75" x14ac:dyDescent="0.2">
      <c r="A973" s="31"/>
      <c r="B973" s="5"/>
      <c r="C973" s="5"/>
      <c r="D973" s="13"/>
      <c r="E973" s="28"/>
      <c r="F973" s="28"/>
      <c r="G973" s="5"/>
      <c r="H973" s="32"/>
      <c r="I973" s="5"/>
      <c r="J973" s="5"/>
      <c r="K973" s="5"/>
      <c r="L973" s="5"/>
      <c r="N973" s="5"/>
    </row>
    <row r="974" spans="1:14" ht="12.75" x14ac:dyDescent="0.2">
      <c r="A974" s="31"/>
      <c r="B974" s="5"/>
      <c r="C974" s="5"/>
      <c r="D974" s="13"/>
      <c r="E974" s="28"/>
      <c r="F974" s="28"/>
      <c r="G974" s="5"/>
      <c r="H974" s="32"/>
      <c r="I974" s="5"/>
      <c r="J974" s="5"/>
      <c r="K974" s="5"/>
      <c r="L974" s="5"/>
      <c r="N974" s="5"/>
    </row>
    <row r="975" spans="1:14" ht="12.75" x14ac:dyDescent="0.2">
      <c r="A975" s="31"/>
      <c r="B975" s="5"/>
      <c r="C975" s="5"/>
      <c r="D975" s="13"/>
      <c r="E975" s="28"/>
      <c r="F975" s="28"/>
      <c r="G975" s="5"/>
      <c r="H975" s="32"/>
      <c r="I975" s="5"/>
      <c r="J975" s="5"/>
      <c r="K975" s="5"/>
      <c r="L975" s="5"/>
      <c r="N975" s="5"/>
    </row>
    <row r="976" spans="1:14" ht="12.75" x14ac:dyDescent="0.2">
      <c r="A976" s="31"/>
      <c r="B976" s="5"/>
      <c r="C976" s="5"/>
      <c r="D976" s="13"/>
      <c r="E976" s="28"/>
      <c r="F976" s="28"/>
      <c r="G976" s="5"/>
      <c r="H976" s="32"/>
      <c r="I976" s="5"/>
      <c r="J976" s="5"/>
      <c r="K976" s="5"/>
      <c r="L976" s="5"/>
      <c r="N976" s="5"/>
    </row>
    <row r="977" spans="1:14" ht="12.75" x14ac:dyDescent="0.2">
      <c r="A977" s="31"/>
      <c r="B977" s="5"/>
      <c r="C977" s="5"/>
      <c r="D977" s="13"/>
      <c r="E977" s="28"/>
      <c r="F977" s="28"/>
      <c r="G977" s="5"/>
      <c r="H977" s="32"/>
      <c r="I977" s="5"/>
      <c r="J977" s="5"/>
      <c r="K977" s="5"/>
      <c r="L977" s="5"/>
      <c r="N977" s="5"/>
    </row>
    <row r="978" spans="1:14" ht="12.75" x14ac:dyDescent="0.2">
      <c r="A978" s="31"/>
      <c r="B978" s="5"/>
      <c r="C978" s="5"/>
      <c r="D978" s="13"/>
      <c r="E978" s="28"/>
      <c r="F978" s="28"/>
      <c r="G978" s="5"/>
      <c r="H978" s="32"/>
      <c r="I978" s="5"/>
      <c r="J978" s="5"/>
      <c r="K978" s="5"/>
      <c r="L978" s="5"/>
      <c r="N978" s="5"/>
    </row>
    <row r="979" spans="1:14" ht="12.75" x14ac:dyDescent="0.2">
      <c r="A979" s="31"/>
      <c r="B979" s="5"/>
      <c r="C979" s="5"/>
      <c r="D979" s="13"/>
      <c r="E979" s="28"/>
      <c r="F979" s="28"/>
      <c r="G979" s="5"/>
      <c r="H979" s="32"/>
      <c r="I979" s="5"/>
      <c r="J979" s="5"/>
      <c r="K979" s="5"/>
      <c r="L979" s="5"/>
      <c r="N979" s="5"/>
    </row>
    <row r="980" spans="1:14" ht="12.75" x14ac:dyDescent="0.2">
      <c r="A980" s="31"/>
      <c r="B980" s="5"/>
      <c r="C980" s="5"/>
      <c r="D980" s="13"/>
      <c r="E980" s="28"/>
      <c r="F980" s="28"/>
      <c r="G980" s="5"/>
      <c r="H980" s="32"/>
      <c r="I980" s="5"/>
      <c r="J980" s="5"/>
      <c r="K980" s="5"/>
      <c r="L980" s="5"/>
      <c r="N980" s="5"/>
    </row>
    <row r="981" spans="1:14" ht="12.75" x14ac:dyDescent="0.2">
      <c r="A981" s="31"/>
      <c r="B981" s="5"/>
      <c r="C981" s="5"/>
      <c r="D981" s="13"/>
      <c r="E981" s="28"/>
      <c r="F981" s="28"/>
      <c r="G981" s="5"/>
      <c r="H981" s="32"/>
      <c r="I981" s="5"/>
      <c r="J981" s="5"/>
      <c r="K981" s="5"/>
      <c r="L981" s="5"/>
      <c r="N981" s="5"/>
    </row>
    <row r="982" spans="1:14" ht="12.75" x14ac:dyDescent="0.2">
      <c r="A982" s="31"/>
      <c r="B982" s="5"/>
      <c r="C982" s="5"/>
      <c r="D982" s="13"/>
      <c r="E982" s="28"/>
      <c r="F982" s="28"/>
      <c r="G982" s="5"/>
      <c r="H982" s="32"/>
      <c r="I982" s="5"/>
      <c r="J982" s="5"/>
      <c r="K982" s="5"/>
      <c r="L982" s="5"/>
      <c r="N982" s="5"/>
    </row>
    <row r="983" spans="1:14" ht="12.75" x14ac:dyDescent="0.2">
      <c r="A983" s="31"/>
      <c r="B983" s="5"/>
      <c r="C983" s="5"/>
      <c r="D983" s="13"/>
      <c r="E983" s="28"/>
      <c r="F983" s="28"/>
      <c r="G983" s="5"/>
      <c r="H983" s="32"/>
      <c r="I983" s="5"/>
      <c r="J983" s="5"/>
      <c r="K983" s="5"/>
      <c r="L983" s="5"/>
      <c r="N983" s="5"/>
    </row>
  </sheetData>
  <pageMargins left="0" right="0" top="0" bottom="0" header="0" footer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12A44-6A13-4061-87AF-323426B392D9}">
  <dimension ref="A1:G82"/>
  <sheetViews>
    <sheetView topLeftCell="A59" workbookViewId="0">
      <selection activeCell="A78" sqref="A78:A82"/>
    </sheetView>
  </sheetViews>
  <sheetFormatPr defaultRowHeight="12.75" x14ac:dyDescent="0.2"/>
  <cols>
    <col min="1" max="1" width="18.42578125" customWidth="1"/>
    <col min="2" max="2" width="23.42578125" customWidth="1"/>
    <col min="3" max="3" width="19.7109375" customWidth="1"/>
    <col min="4" max="4" width="16.7109375" customWidth="1"/>
    <col min="5" max="5" width="19.5703125" customWidth="1"/>
    <col min="6" max="6" width="19.140625" customWidth="1"/>
  </cols>
  <sheetData>
    <row r="1" spans="1:7" x14ac:dyDescent="0.2">
      <c r="A1" s="46" t="s">
        <v>146</v>
      </c>
      <c r="B1" s="46" t="s">
        <v>281</v>
      </c>
      <c r="C1" s="46" t="s">
        <v>145</v>
      </c>
      <c r="D1" s="46" t="s">
        <v>282</v>
      </c>
      <c r="E1" s="46" t="s">
        <v>143</v>
      </c>
      <c r="F1" s="46" t="s">
        <v>283</v>
      </c>
      <c r="G1" s="46" t="s">
        <v>286</v>
      </c>
    </row>
    <row r="2" spans="1:7" x14ac:dyDescent="0.2">
      <c r="A2" s="27">
        <v>45339</v>
      </c>
      <c r="B2" s="26" t="s">
        <v>278</v>
      </c>
      <c r="C2" s="46" t="s">
        <v>279</v>
      </c>
      <c r="D2" s="46" t="s">
        <v>284</v>
      </c>
      <c r="E2" s="5">
        <v>13.6</v>
      </c>
      <c r="F2" s="5">
        <v>30</v>
      </c>
      <c r="G2" s="46" t="s">
        <v>148</v>
      </c>
    </row>
    <row r="3" spans="1:7" x14ac:dyDescent="0.2">
      <c r="A3" s="27">
        <v>45339</v>
      </c>
      <c r="B3" s="26" t="s">
        <v>278</v>
      </c>
      <c r="C3" s="46" t="s">
        <v>279</v>
      </c>
      <c r="D3" s="46" t="s">
        <v>285</v>
      </c>
      <c r="E3" s="5">
        <v>11.7</v>
      </c>
      <c r="F3" s="5">
        <v>11</v>
      </c>
      <c r="G3" s="46" t="s">
        <v>148</v>
      </c>
    </row>
    <row r="4" spans="1:7" x14ac:dyDescent="0.2">
      <c r="A4" s="27">
        <v>45337</v>
      </c>
      <c r="B4" t="s">
        <v>287</v>
      </c>
      <c r="C4" t="s">
        <v>171</v>
      </c>
      <c r="E4">
        <v>18</v>
      </c>
      <c r="F4">
        <v>18</v>
      </c>
      <c r="G4" t="s">
        <v>289</v>
      </c>
    </row>
    <row r="5" spans="1:7" x14ac:dyDescent="0.2">
      <c r="A5" s="27">
        <v>45337</v>
      </c>
      <c r="B5" t="s">
        <v>287</v>
      </c>
      <c r="C5" t="s">
        <v>171</v>
      </c>
      <c r="E5">
        <v>17</v>
      </c>
      <c r="F5">
        <v>17</v>
      </c>
      <c r="G5" t="s">
        <v>289</v>
      </c>
    </row>
    <row r="6" spans="1:7" x14ac:dyDescent="0.2">
      <c r="A6" s="27">
        <v>45337</v>
      </c>
      <c r="B6" t="s">
        <v>287</v>
      </c>
      <c r="C6" t="s">
        <v>171</v>
      </c>
      <c r="E6">
        <v>16</v>
      </c>
      <c r="F6">
        <v>18</v>
      </c>
      <c r="G6" t="s">
        <v>289</v>
      </c>
    </row>
    <row r="7" spans="1:7" x14ac:dyDescent="0.2">
      <c r="A7" s="27">
        <v>45337</v>
      </c>
      <c r="B7" t="s">
        <v>288</v>
      </c>
      <c r="C7" t="s">
        <v>171</v>
      </c>
      <c r="E7">
        <v>18</v>
      </c>
      <c r="F7">
        <v>18</v>
      </c>
      <c r="G7" t="s">
        <v>289</v>
      </c>
    </row>
    <row r="8" spans="1:7" x14ac:dyDescent="0.2">
      <c r="A8" s="27">
        <v>45337</v>
      </c>
      <c r="B8" t="s">
        <v>288</v>
      </c>
      <c r="C8" t="s">
        <v>171</v>
      </c>
      <c r="E8">
        <v>17</v>
      </c>
      <c r="F8">
        <v>17</v>
      </c>
      <c r="G8" t="s">
        <v>289</v>
      </c>
    </row>
    <row r="9" spans="1:7" x14ac:dyDescent="0.2">
      <c r="A9" s="27">
        <v>45337</v>
      </c>
      <c r="B9" t="s">
        <v>288</v>
      </c>
      <c r="C9" t="s">
        <v>171</v>
      </c>
      <c r="E9">
        <v>16</v>
      </c>
      <c r="F9">
        <v>18</v>
      </c>
      <c r="G9" t="s">
        <v>289</v>
      </c>
    </row>
    <row r="10" spans="1:7" ht="15" x14ac:dyDescent="0.25">
      <c r="A10" s="48">
        <v>45337</v>
      </c>
      <c r="B10" s="47" t="s">
        <v>304</v>
      </c>
      <c r="C10" s="47" t="s">
        <v>305</v>
      </c>
      <c r="D10" s="47" t="s">
        <v>171</v>
      </c>
      <c r="E10" s="47">
        <v>17.399999999999999</v>
      </c>
      <c r="F10" s="47">
        <v>33</v>
      </c>
      <c r="G10" s="47" t="s">
        <v>306</v>
      </c>
    </row>
    <row r="11" spans="1:7" ht="15" x14ac:dyDescent="0.25">
      <c r="A11" s="48">
        <v>45371</v>
      </c>
      <c r="B11" s="47" t="s">
        <v>304</v>
      </c>
      <c r="C11" s="47" t="s">
        <v>307</v>
      </c>
      <c r="D11" s="47" t="s">
        <v>308</v>
      </c>
      <c r="E11" s="47">
        <v>17.5</v>
      </c>
      <c r="F11" s="47">
        <v>56</v>
      </c>
      <c r="G11" s="47" t="s">
        <v>309</v>
      </c>
    </row>
    <row r="12" spans="1:7" ht="15" x14ac:dyDescent="0.25">
      <c r="A12" s="48">
        <v>45371</v>
      </c>
      <c r="B12" s="47" t="s">
        <v>304</v>
      </c>
      <c r="C12" s="47" t="s">
        <v>307</v>
      </c>
      <c r="D12" s="47" t="s">
        <v>310</v>
      </c>
      <c r="E12" s="47">
        <v>25.8</v>
      </c>
      <c r="F12" s="47">
        <v>44</v>
      </c>
      <c r="G12" s="47" t="s">
        <v>311</v>
      </c>
    </row>
    <row r="13" spans="1:7" ht="15" x14ac:dyDescent="0.25">
      <c r="A13" s="48">
        <v>45371</v>
      </c>
      <c r="B13" s="47" t="s">
        <v>304</v>
      </c>
      <c r="C13" s="47" t="s">
        <v>307</v>
      </c>
      <c r="D13" s="47" t="s">
        <v>312</v>
      </c>
      <c r="E13" s="47">
        <v>9.9</v>
      </c>
      <c r="F13" s="47">
        <v>49</v>
      </c>
      <c r="G13" s="47" t="s">
        <v>313</v>
      </c>
    </row>
    <row r="14" spans="1:7" ht="15" x14ac:dyDescent="0.25">
      <c r="A14" s="48">
        <v>45372</v>
      </c>
      <c r="B14" s="47" t="s">
        <v>304</v>
      </c>
      <c r="C14" s="47" t="s">
        <v>307</v>
      </c>
      <c r="D14" s="47" t="s">
        <v>314</v>
      </c>
      <c r="E14" s="47">
        <v>18.7</v>
      </c>
      <c r="F14" s="47">
        <v>49</v>
      </c>
      <c r="G14" s="47" t="s">
        <v>309</v>
      </c>
    </row>
    <row r="15" spans="1:7" ht="15" x14ac:dyDescent="0.25">
      <c r="A15" s="48">
        <v>45372</v>
      </c>
      <c r="B15" s="47" t="s">
        <v>304</v>
      </c>
      <c r="C15" s="47" t="s">
        <v>307</v>
      </c>
      <c r="D15" s="47" t="s">
        <v>315</v>
      </c>
      <c r="E15" s="47">
        <v>9.8000000000000007</v>
      </c>
      <c r="F15" s="47">
        <v>62</v>
      </c>
      <c r="G15" s="47" t="s">
        <v>309</v>
      </c>
    </row>
    <row r="16" spans="1:7" ht="15" x14ac:dyDescent="0.25">
      <c r="A16" s="48">
        <v>45373</v>
      </c>
      <c r="B16" s="47" t="s">
        <v>304</v>
      </c>
      <c r="C16" s="47" t="s">
        <v>307</v>
      </c>
      <c r="D16" s="47">
        <v>313</v>
      </c>
      <c r="E16" s="47">
        <v>25.6</v>
      </c>
      <c r="F16" s="47">
        <v>48</v>
      </c>
      <c r="G16" s="47" t="s">
        <v>316</v>
      </c>
    </row>
    <row r="17" spans="1:7" ht="15" x14ac:dyDescent="0.25">
      <c r="A17" s="48">
        <v>45373</v>
      </c>
      <c r="B17" s="47" t="s">
        <v>304</v>
      </c>
      <c r="C17" s="47" t="s">
        <v>307</v>
      </c>
      <c r="D17" s="47" t="s">
        <v>310</v>
      </c>
      <c r="E17" s="47">
        <v>30.9</v>
      </c>
      <c r="F17" s="47">
        <v>39</v>
      </c>
      <c r="G17" s="47" t="s">
        <v>316</v>
      </c>
    </row>
    <row r="18" spans="1:7" ht="15" x14ac:dyDescent="0.25">
      <c r="A18" s="48">
        <v>45374</v>
      </c>
      <c r="B18" s="47" t="s">
        <v>304</v>
      </c>
      <c r="C18" s="47" t="s">
        <v>307</v>
      </c>
      <c r="D18" s="47" t="s">
        <v>310</v>
      </c>
      <c r="E18" s="47">
        <v>26.1</v>
      </c>
      <c r="F18" s="47">
        <v>42</v>
      </c>
      <c r="G18" s="47" t="s">
        <v>317</v>
      </c>
    </row>
    <row r="19" spans="1:7" ht="15" x14ac:dyDescent="0.25">
      <c r="A19" s="48">
        <v>45374</v>
      </c>
      <c r="B19" s="47" t="s">
        <v>304</v>
      </c>
      <c r="C19" s="47" t="s">
        <v>307</v>
      </c>
      <c r="D19" s="47" t="s">
        <v>310</v>
      </c>
      <c r="E19" s="47">
        <v>27.3</v>
      </c>
      <c r="F19" s="47">
        <v>39</v>
      </c>
      <c r="G19" s="47" t="s">
        <v>318</v>
      </c>
    </row>
    <row r="20" spans="1:7" ht="15" x14ac:dyDescent="0.25">
      <c r="A20" s="48">
        <v>45375</v>
      </c>
      <c r="B20" s="47" t="s">
        <v>304</v>
      </c>
      <c r="C20" s="47" t="s">
        <v>307</v>
      </c>
      <c r="D20" s="47" t="s">
        <v>319</v>
      </c>
      <c r="E20" s="47">
        <v>14.8</v>
      </c>
      <c r="F20" s="47">
        <v>55</v>
      </c>
      <c r="G20" s="47" t="s">
        <v>309</v>
      </c>
    </row>
    <row r="21" spans="1:7" ht="15" x14ac:dyDescent="0.25">
      <c r="A21" s="48">
        <v>45375</v>
      </c>
      <c r="B21" s="47" t="s">
        <v>304</v>
      </c>
      <c r="C21" s="47" t="s">
        <v>307</v>
      </c>
      <c r="D21" s="47" t="s">
        <v>320</v>
      </c>
      <c r="E21" s="47">
        <v>14.1</v>
      </c>
      <c r="F21" s="47">
        <v>60</v>
      </c>
      <c r="G21" s="47" t="s">
        <v>309</v>
      </c>
    </row>
    <row r="22" spans="1:7" ht="15" x14ac:dyDescent="0.25">
      <c r="A22" s="48">
        <v>45375</v>
      </c>
      <c r="B22" s="47" t="s">
        <v>304</v>
      </c>
      <c r="C22" s="47" t="s">
        <v>307</v>
      </c>
      <c r="D22" s="47" t="s">
        <v>321</v>
      </c>
      <c r="E22" s="47">
        <v>14.8</v>
      </c>
      <c r="F22" s="47">
        <v>64</v>
      </c>
      <c r="G22" s="47" t="s">
        <v>309</v>
      </c>
    </row>
    <row r="23" spans="1:7" ht="15" x14ac:dyDescent="0.25">
      <c r="A23" s="48">
        <v>45375</v>
      </c>
      <c r="B23" s="47" t="s">
        <v>304</v>
      </c>
      <c r="C23" s="47" t="s">
        <v>307</v>
      </c>
      <c r="D23" s="47" t="s">
        <v>322</v>
      </c>
      <c r="E23" s="47">
        <v>16.399999999999999</v>
      </c>
      <c r="F23" s="47">
        <v>60</v>
      </c>
      <c r="G23" s="47" t="s">
        <v>309</v>
      </c>
    </row>
    <row r="24" spans="1:7" ht="15" x14ac:dyDescent="0.25">
      <c r="A24" s="48">
        <v>45375</v>
      </c>
      <c r="B24" s="47" t="s">
        <v>304</v>
      </c>
      <c r="C24" s="47" t="s">
        <v>307</v>
      </c>
      <c r="D24" s="47" t="s">
        <v>308</v>
      </c>
      <c r="E24" s="47">
        <v>21.1</v>
      </c>
      <c r="F24" s="47">
        <v>49</v>
      </c>
      <c r="G24" s="47" t="s">
        <v>313</v>
      </c>
    </row>
    <row r="25" spans="1:7" ht="15" x14ac:dyDescent="0.25">
      <c r="A25" s="48">
        <v>45376</v>
      </c>
      <c r="B25" s="47" t="s">
        <v>304</v>
      </c>
      <c r="C25" s="47" t="s">
        <v>307</v>
      </c>
      <c r="D25" s="47" t="s">
        <v>323</v>
      </c>
      <c r="E25" s="47">
        <v>27</v>
      </c>
      <c r="F25" s="47">
        <v>43</v>
      </c>
      <c r="G25" s="47" t="s">
        <v>318</v>
      </c>
    </row>
    <row r="26" spans="1:7" ht="15" x14ac:dyDescent="0.25">
      <c r="A26" s="48">
        <v>45376</v>
      </c>
      <c r="B26" s="47" t="s">
        <v>304</v>
      </c>
      <c r="C26" s="47" t="s">
        <v>307</v>
      </c>
      <c r="D26" s="47" t="s">
        <v>308</v>
      </c>
      <c r="E26" s="47">
        <v>20.100000000000001</v>
      </c>
      <c r="F26" s="47">
        <v>60</v>
      </c>
      <c r="G26" s="47" t="s">
        <v>309</v>
      </c>
    </row>
    <row r="27" spans="1:7" ht="15" x14ac:dyDescent="0.25">
      <c r="A27" s="48">
        <v>45377</v>
      </c>
      <c r="B27" s="47" t="s">
        <v>304</v>
      </c>
      <c r="C27" s="47" t="s">
        <v>307</v>
      </c>
      <c r="D27" s="47" t="s">
        <v>321</v>
      </c>
      <c r="E27" s="47">
        <v>16.600000000000001</v>
      </c>
      <c r="F27" s="47">
        <v>58</v>
      </c>
      <c r="G27" s="47" t="s">
        <v>309</v>
      </c>
    </row>
    <row r="28" spans="1:7" ht="15" x14ac:dyDescent="0.25">
      <c r="A28" s="48">
        <v>45377</v>
      </c>
      <c r="B28" s="47" t="s">
        <v>304</v>
      </c>
      <c r="C28" s="47" t="s">
        <v>307</v>
      </c>
      <c r="D28" s="47" t="s">
        <v>315</v>
      </c>
      <c r="E28" s="47">
        <v>9.8000000000000007</v>
      </c>
      <c r="F28" s="47">
        <v>62</v>
      </c>
      <c r="G28" s="47" t="s">
        <v>309</v>
      </c>
    </row>
    <row r="29" spans="1:7" ht="15" x14ac:dyDescent="0.25">
      <c r="A29" s="48">
        <v>45378</v>
      </c>
      <c r="B29" s="47" t="s">
        <v>304</v>
      </c>
      <c r="C29" s="47" t="s">
        <v>307</v>
      </c>
      <c r="D29" s="47" t="s">
        <v>321</v>
      </c>
      <c r="E29" s="47">
        <v>12.2</v>
      </c>
      <c r="F29" s="47">
        <v>50</v>
      </c>
      <c r="G29" s="47" t="s">
        <v>309</v>
      </c>
    </row>
    <row r="30" spans="1:7" ht="15" x14ac:dyDescent="0.25">
      <c r="A30" s="48">
        <v>45378</v>
      </c>
      <c r="B30" s="47" t="s">
        <v>304</v>
      </c>
      <c r="C30" s="47" t="s">
        <v>307</v>
      </c>
      <c r="D30" s="47" t="s">
        <v>314</v>
      </c>
      <c r="E30" s="47">
        <v>18</v>
      </c>
      <c r="F30" s="47">
        <v>51</v>
      </c>
      <c r="G30" s="47" t="s">
        <v>309</v>
      </c>
    </row>
    <row r="31" spans="1:7" ht="15" x14ac:dyDescent="0.25">
      <c r="A31" s="48">
        <v>45379</v>
      </c>
      <c r="B31" s="47" t="s">
        <v>304</v>
      </c>
      <c r="C31" s="47" t="s">
        <v>307</v>
      </c>
      <c r="D31" s="47" t="s">
        <v>310</v>
      </c>
      <c r="E31" s="47">
        <v>30.7</v>
      </c>
      <c r="F31" s="47">
        <v>44</v>
      </c>
      <c r="G31" s="47" t="s">
        <v>318</v>
      </c>
    </row>
    <row r="32" spans="1:7" ht="15" x14ac:dyDescent="0.25">
      <c r="A32" s="48">
        <v>45379</v>
      </c>
      <c r="B32" s="47" t="s">
        <v>304</v>
      </c>
      <c r="C32" s="47" t="s">
        <v>307</v>
      </c>
      <c r="D32" s="47" t="s">
        <v>324</v>
      </c>
      <c r="E32" s="47">
        <v>21.6</v>
      </c>
      <c r="F32" s="47">
        <v>57</v>
      </c>
      <c r="G32" s="47" t="s">
        <v>309</v>
      </c>
    </row>
    <row r="33" spans="1:7" ht="15" x14ac:dyDescent="0.25">
      <c r="A33" s="48">
        <v>45379</v>
      </c>
      <c r="B33" s="47" t="s">
        <v>304</v>
      </c>
      <c r="C33" s="47" t="s">
        <v>307</v>
      </c>
      <c r="D33" s="47" t="s">
        <v>308</v>
      </c>
      <c r="E33" s="47">
        <v>17.8</v>
      </c>
      <c r="F33" s="47">
        <v>52</v>
      </c>
      <c r="G33" s="47" t="s">
        <v>313</v>
      </c>
    </row>
    <row r="34" spans="1:7" ht="15" x14ac:dyDescent="0.25">
      <c r="A34" s="48">
        <v>45380</v>
      </c>
      <c r="B34" s="47" t="s">
        <v>304</v>
      </c>
      <c r="C34" s="47" t="s">
        <v>307</v>
      </c>
      <c r="D34" s="47"/>
      <c r="E34" s="47">
        <v>27.1</v>
      </c>
      <c r="F34" s="47">
        <v>46</v>
      </c>
      <c r="G34" s="47" t="s">
        <v>309</v>
      </c>
    </row>
    <row r="35" spans="1:7" ht="15" x14ac:dyDescent="0.25">
      <c r="A35" s="48">
        <v>45380</v>
      </c>
      <c r="B35" s="47" t="s">
        <v>304</v>
      </c>
      <c r="C35" s="47" t="s">
        <v>307</v>
      </c>
      <c r="D35" s="47" t="s">
        <v>324</v>
      </c>
      <c r="E35" s="47">
        <v>29.3</v>
      </c>
      <c r="F35" s="47">
        <v>48</v>
      </c>
      <c r="G35" s="47" t="s">
        <v>325</v>
      </c>
    </row>
    <row r="36" spans="1:7" ht="15" x14ac:dyDescent="0.25">
      <c r="A36" s="48">
        <v>45381</v>
      </c>
      <c r="B36" s="47" t="s">
        <v>304</v>
      </c>
      <c r="C36" s="47" t="s">
        <v>307</v>
      </c>
      <c r="D36" s="47" t="s">
        <v>308</v>
      </c>
      <c r="E36" s="47">
        <v>18.7</v>
      </c>
      <c r="F36" s="47">
        <v>50</v>
      </c>
      <c r="G36" s="47" t="s">
        <v>309</v>
      </c>
    </row>
    <row r="37" spans="1:7" ht="15" x14ac:dyDescent="0.25">
      <c r="A37" s="48">
        <v>45381</v>
      </c>
      <c r="B37" s="47" t="s">
        <v>304</v>
      </c>
      <c r="C37" s="47" t="s">
        <v>307</v>
      </c>
      <c r="D37" s="47" t="s">
        <v>324</v>
      </c>
      <c r="E37" s="47">
        <v>23.8</v>
      </c>
      <c r="F37" s="47">
        <v>46</v>
      </c>
      <c r="G37" s="47" t="s">
        <v>309</v>
      </c>
    </row>
    <row r="38" spans="1:7" ht="15" x14ac:dyDescent="0.25">
      <c r="A38" s="48">
        <v>45381</v>
      </c>
      <c r="B38" s="47" t="s">
        <v>304</v>
      </c>
      <c r="C38" s="47" t="s">
        <v>307</v>
      </c>
      <c r="D38" s="47" t="s">
        <v>314</v>
      </c>
      <c r="E38" s="47">
        <v>13.4</v>
      </c>
      <c r="F38" s="47">
        <v>60</v>
      </c>
      <c r="G38" s="47" t="s">
        <v>309</v>
      </c>
    </row>
    <row r="39" spans="1:7" ht="15" x14ac:dyDescent="0.25">
      <c r="A39" s="48">
        <v>45381</v>
      </c>
      <c r="B39" s="47" t="s">
        <v>304</v>
      </c>
      <c r="C39" s="47" t="s">
        <v>307</v>
      </c>
      <c r="D39" s="47" t="s">
        <v>315</v>
      </c>
      <c r="E39" s="47">
        <v>9.4</v>
      </c>
      <c r="F39" s="47">
        <v>61</v>
      </c>
      <c r="G39" s="47" t="s">
        <v>309</v>
      </c>
    </row>
    <row r="40" spans="1:7" x14ac:dyDescent="0.2">
      <c r="A40" s="49" t="s">
        <v>329</v>
      </c>
      <c r="B40" s="49" t="s">
        <v>330</v>
      </c>
      <c r="C40" s="49" t="s">
        <v>305</v>
      </c>
      <c r="D40" s="49" t="s">
        <v>331</v>
      </c>
      <c r="E40" s="49">
        <v>7.4</v>
      </c>
      <c r="F40" s="49">
        <v>40</v>
      </c>
      <c r="G40" s="49" t="s">
        <v>332</v>
      </c>
    </row>
    <row r="41" spans="1:7" x14ac:dyDescent="0.2">
      <c r="A41" s="49" t="s">
        <v>329</v>
      </c>
      <c r="B41" s="49" t="s">
        <v>330</v>
      </c>
      <c r="C41" s="49" t="s">
        <v>305</v>
      </c>
      <c r="D41" s="49" t="s">
        <v>331</v>
      </c>
      <c r="E41" s="49">
        <v>13.3</v>
      </c>
      <c r="F41" s="49">
        <v>36</v>
      </c>
      <c r="G41" s="49" t="s">
        <v>332</v>
      </c>
    </row>
    <row r="42" spans="1:7" x14ac:dyDescent="0.2">
      <c r="A42" s="49" t="s">
        <v>329</v>
      </c>
      <c r="B42" s="49" t="s">
        <v>333</v>
      </c>
      <c r="C42" s="49" t="s">
        <v>305</v>
      </c>
      <c r="D42" s="49" t="s">
        <v>331</v>
      </c>
      <c r="E42" s="49">
        <v>7.2</v>
      </c>
      <c r="F42" s="49">
        <v>41</v>
      </c>
      <c r="G42" s="49" t="s">
        <v>332</v>
      </c>
    </row>
    <row r="43" spans="1:7" x14ac:dyDescent="0.2">
      <c r="A43" s="49" t="s">
        <v>329</v>
      </c>
      <c r="B43" s="49" t="s">
        <v>333</v>
      </c>
      <c r="C43" s="49" t="s">
        <v>305</v>
      </c>
      <c r="D43" s="49" t="s">
        <v>331</v>
      </c>
      <c r="E43" s="49">
        <v>12</v>
      </c>
      <c r="F43" s="49">
        <v>30</v>
      </c>
      <c r="G43" s="49" t="s">
        <v>332</v>
      </c>
    </row>
    <row r="44" spans="1:7" ht="15" x14ac:dyDescent="0.25">
      <c r="A44" s="52">
        <v>45388</v>
      </c>
      <c r="B44" t="s">
        <v>345</v>
      </c>
      <c r="C44" t="s">
        <v>344</v>
      </c>
      <c r="D44" s="51" t="s">
        <v>334</v>
      </c>
      <c r="E44" s="51">
        <v>30</v>
      </c>
      <c r="F44" s="51">
        <v>45</v>
      </c>
    </row>
    <row r="45" spans="1:7" ht="15" x14ac:dyDescent="0.25">
      <c r="A45" s="52">
        <v>45388</v>
      </c>
      <c r="B45" t="s">
        <v>345</v>
      </c>
      <c r="C45" t="s">
        <v>344</v>
      </c>
      <c r="D45" s="51" t="s">
        <v>334</v>
      </c>
      <c r="E45" s="51">
        <v>25</v>
      </c>
      <c r="F45" s="51">
        <v>45</v>
      </c>
    </row>
    <row r="46" spans="1:7" ht="15" x14ac:dyDescent="0.25">
      <c r="A46" s="52">
        <v>45388</v>
      </c>
      <c r="B46" t="s">
        <v>345</v>
      </c>
      <c r="C46" t="s">
        <v>344</v>
      </c>
      <c r="D46" s="51" t="s">
        <v>335</v>
      </c>
      <c r="E46" s="51">
        <v>20</v>
      </c>
      <c r="F46" s="51">
        <v>45</v>
      </c>
    </row>
    <row r="47" spans="1:7" ht="15" x14ac:dyDescent="0.25">
      <c r="A47" s="52">
        <v>45389</v>
      </c>
      <c r="B47" t="s">
        <v>345</v>
      </c>
      <c r="C47" t="s">
        <v>344</v>
      </c>
      <c r="D47" s="51" t="s">
        <v>336</v>
      </c>
      <c r="E47" s="51">
        <v>30</v>
      </c>
      <c r="F47" s="51">
        <v>45</v>
      </c>
    </row>
    <row r="48" spans="1:7" ht="15" x14ac:dyDescent="0.25">
      <c r="A48" s="52">
        <v>45389</v>
      </c>
      <c r="B48" t="s">
        <v>345</v>
      </c>
      <c r="C48" t="s">
        <v>344</v>
      </c>
      <c r="D48" s="51" t="s">
        <v>336</v>
      </c>
      <c r="E48" s="51">
        <v>20</v>
      </c>
      <c r="F48" s="51">
        <v>45</v>
      </c>
    </row>
    <row r="49" spans="1:6" ht="15" x14ac:dyDescent="0.25">
      <c r="A49" s="52">
        <v>45389</v>
      </c>
      <c r="B49" t="s">
        <v>345</v>
      </c>
      <c r="C49" t="s">
        <v>344</v>
      </c>
      <c r="D49" s="51" t="s">
        <v>336</v>
      </c>
      <c r="E49" s="51">
        <v>15</v>
      </c>
      <c r="F49" s="51">
        <v>45</v>
      </c>
    </row>
    <row r="50" spans="1:6" ht="15" x14ac:dyDescent="0.25">
      <c r="A50" s="52">
        <v>45390</v>
      </c>
      <c r="B50" t="s">
        <v>345</v>
      </c>
      <c r="C50" t="s">
        <v>344</v>
      </c>
      <c r="D50" s="51" t="s">
        <v>337</v>
      </c>
      <c r="E50" s="51">
        <v>5</v>
      </c>
      <c r="F50" s="51">
        <v>90</v>
      </c>
    </row>
    <row r="51" spans="1:6" ht="15" x14ac:dyDescent="0.25">
      <c r="A51" s="52">
        <v>45390</v>
      </c>
      <c r="B51" t="s">
        <v>345</v>
      </c>
      <c r="C51" t="s">
        <v>344</v>
      </c>
      <c r="D51" s="51" t="s">
        <v>337</v>
      </c>
      <c r="E51" s="51">
        <v>5</v>
      </c>
      <c r="F51" s="51">
        <v>90</v>
      </c>
    </row>
    <row r="52" spans="1:6" ht="15" x14ac:dyDescent="0.25">
      <c r="A52" s="52">
        <v>45390</v>
      </c>
      <c r="B52" t="s">
        <v>345</v>
      </c>
      <c r="C52" t="s">
        <v>344</v>
      </c>
      <c r="D52" s="51" t="s">
        <v>337</v>
      </c>
      <c r="E52" s="51">
        <v>10</v>
      </c>
      <c r="F52" s="51">
        <v>55</v>
      </c>
    </row>
    <row r="53" spans="1:6" ht="15" x14ac:dyDescent="0.25">
      <c r="A53" s="52">
        <v>45391</v>
      </c>
      <c r="B53" t="s">
        <v>345</v>
      </c>
      <c r="C53" t="s">
        <v>344</v>
      </c>
      <c r="D53" s="51" t="s">
        <v>336</v>
      </c>
      <c r="E53" s="51">
        <v>15</v>
      </c>
      <c r="F53" s="51">
        <v>45</v>
      </c>
    </row>
    <row r="54" spans="1:6" ht="15" x14ac:dyDescent="0.25">
      <c r="A54" s="52">
        <v>45391</v>
      </c>
      <c r="B54" t="s">
        <v>345</v>
      </c>
      <c r="C54" t="s">
        <v>344</v>
      </c>
      <c r="D54" s="51" t="s">
        <v>336</v>
      </c>
      <c r="E54" s="51">
        <v>15</v>
      </c>
      <c r="F54" s="51">
        <v>45</v>
      </c>
    </row>
    <row r="55" spans="1:6" ht="15" x14ac:dyDescent="0.25">
      <c r="A55" s="52">
        <v>45391</v>
      </c>
      <c r="B55" t="s">
        <v>345</v>
      </c>
      <c r="C55" t="s">
        <v>344</v>
      </c>
      <c r="D55" s="51" t="s">
        <v>336</v>
      </c>
      <c r="E55" s="51">
        <v>15</v>
      </c>
      <c r="F55" s="51">
        <v>45</v>
      </c>
    </row>
    <row r="56" spans="1:6" ht="15" x14ac:dyDescent="0.25">
      <c r="A56" s="52">
        <v>45392</v>
      </c>
      <c r="B56" t="s">
        <v>345</v>
      </c>
      <c r="C56" t="s">
        <v>344</v>
      </c>
      <c r="D56" s="51" t="s">
        <v>338</v>
      </c>
      <c r="E56" s="51">
        <v>16</v>
      </c>
      <c r="F56" s="51">
        <v>30</v>
      </c>
    </row>
    <row r="57" spans="1:6" ht="15" x14ac:dyDescent="0.25">
      <c r="A57" s="52">
        <v>45392</v>
      </c>
      <c r="B57" t="s">
        <v>345</v>
      </c>
      <c r="C57" t="s">
        <v>344</v>
      </c>
      <c r="D57" s="51" t="s">
        <v>338</v>
      </c>
      <c r="E57" s="51">
        <v>20</v>
      </c>
      <c r="F57" s="51">
        <v>30</v>
      </c>
    </row>
    <row r="58" spans="1:6" ht="15" x14ac:dyDescent="0.25">
      <c r="A58" s="52">
        <v>45393</v>
      </c>
      <c r="B58" t="s">
        <v>345</v>
      </c>
      <c r="C58" t="s">
        <v>344</v>
      </c>
      <c r="D58" s="51" t="s">
        <v>334</v>
      </c>
      <c r="E58" s="51">
        <v>25</v>
      </c>
      <c r="F58" s="51">
        <v>28</v>
      </c>
    </row>
    <row r="59" spans="1:6" ht="15" x14ac:dyDescent="0.25">
      <c r="A59" s="52">
        <v>45393</v>
      </c>
      <c r="B59" t="s">
        <v>345</v>
      </c>
      <c r="C59" t="s">
        <v>344</v>
      </c>
      <c r="D59" s="51" t="s">
        <v>334</v>
      </c>
      <c r="E59" s="51">
        <v>30</v>
      </c>
      <c r="F59" s="51">
        <v>26</v>
      </c>
    </row>
    <row r="60" spans="1:6" ht="15" x14ac:dyDescent="0.25">
      <c r="A60" s="52">
        <v>45394</v>
      </c>
      <c r="B60" t="s">
        <v>345</v>
      </c>
      <c r="C60" t="s">
        <v>344</v>
      </c>
      <c r="D60" s="51" t="s">
        <v>339</v>
      </c>
      <c r="E60" s="51">
        <v>25</v>
      </c>
      <c r="F60" s="51">
        <v>30</v>
      </c>
    </row>
    <row r="61" spans="1:6" ht="15" x14ac:dyDescent="0.25">
      <c r="A61" s="52">
        <v>45394</v>
      </c>
      <c r="B61" t="s">
        <v>345</v>
      </c>
      <c r="C61" t="s">
        <v>344</v>
      </c>
      <c r="D61" s="51" t="s">
        <v>340</v>
      </c>
      <c r="E61" s="51">
        <v>30</v>
      </c>
      <c r="F61" s="51">
        <v>25</v>
      </c>
    </row>
    <row r="62" spans="1:6" ht="15" x14ac:dyDescent="0.25">
      <c r="A62" s="52">
        <v>45396</v>
      </c>
      <c r="B62" t="s">
        <v>345</v>
      </c>
      <c r="C62" t="s">
        <v>344</v>
      </c>
      <c r="D62" s="51" t="s">
        <v>341</v>
      </c>
      <c r="E62" s="51">
        <v>30</v>
      </c>
      <c r="F62" s="51">
        <v>45</v>
      </c>
    </row>
    <row r="63" spans="1:6" ht="15" x14ac:dyDescent="0.25">
      <c r="A63" s="52">
        <v>45396</v>
      </c>
      <c r="B63" t="s">
        <v>345</v>
      </c>
      <c r="C63" t="s">
        <v>344</v>
      </c>
      <c r="D63" s="51" t="s">
        <v>342</v>
      </c>
      <c r="E63" s="51">
        <v>30</v>
      </c>
      <c r="F63" s="51">
        <v>45</v>
      </c>
    </row>
    <row r="64" spans="1:6" ht="15" x14ac:dyDescent="0.25">
      <c r="A64" s="52">
        <v>45397</v>
      </c>
      <c r="B64" t="s">
        <v>345</v>
      </c>
      <c r="C64" t="s">
        <v>344</v>
      </c>
      <c r="D64" s="51" t="s">
        <v>336</v>
      </c>
      <c r="E64" s="51">
        <v>5</v>
      </c>
      <c r="F64" s="51">
        <v>90</v>
      </c>
    </row>
    <row r="65" spans="1:7" ht="15" x14ac:dyDescent="0.25">
      <c r="A65" s="52">
        <v>45397</v>
      </c>
      <c r="B65" t="s">
        <v>345</v>
      </c>
      <c r="C65" t="s">
        <v>344</v>
      </c>
      <c r="D65" s="51" t="s">
        <v>336</v>
      </c>
      <c r="E65" s="51">
        <v>5</v>
      </c>
      <c r="F65" s="51">
        <v>90</v>
      </c>
    </row>
    <row r="66" spans="1:7" ht="15" x14ac:dyDescent="0.25">
      <c r="A66" s="52">
        <v>45398</v>
      </c>
      <c r="B66" t="s">
        <v>345</v>
      </c>
      <c r="C66" t="s">
        <v>344</v>
      </c>
      <c r="D66" s="51" t="s">
        <v>336</v>
      </c>
      <c r="E66" s="51">
        <v>10</v>
      </c>
      <c r="F66" s="51">
        <v>40</v>
      </c>
    </row>
    <row r="67" spans="1:7" ht="15" x14ac:dyDescent="0.25">
      <c r="A67" s="52">
        <v>45398</v>
      </c>
      <c r="B67" t="s">
        <v>345</v>
      </c>
      <c r="C67" t="s">
        <v>344</v>
      </c>
      <c r="D67" s="51" t="s">
        <v>336</v>
      </c>
      <c r="E67" s="51">
        <v>10</v>
      </c>
      <c r="F67" s="51">
        <v>40</v>
      </c>
    </row>
    <row r="68" spans="1:7" ht="15" x14ac:dyDescent="0.25">
      <c r="A68" s="52">
        <v>45399</v>
      </c>
      <c r="B68" t="s">
        <v>345</v>
      </c>
      <c r="C68" t="s">
        <v>344</v>
      </c>
      <c r="D68" s="51" t="s">
        <v>338</v>
      </c>
      <c r="E68" s="51">
        <v>15</v>
      </c>
      <c r="F68" s="51">
        <v>30</v>
      </c>
    </row>
    <row r="69" spans="1:7" ht="15" x14ac:dyDescent="0.25">
      <c r="A69" s="52">
        <v>45399</v>
      </c>
      <c r="B69" t="s">
        <v>345</v>
      </c>
      <c r="C69" t="s">
        <v>344</v>
      </c>
      <c r="D69" s="51" t="s">
        <v>338</v>
      </c>
      <c r="E69" s="51">
        <v>20</v>
      </c>
      <c r="F69" s="51">
        <v>30</v>
      </c>
    </row>
    <row r="70" spans="1:7" ht="15" x14ac:dyDescent="0.25">
      <c r="A70" s="52">
        <v>45400</v>
      </c>
      <c r="B70" t="s">
        <v>345</v>
      </c>
      <c r="C70" t="s">
        <v>344</v>
      </c>
      <c r="D70" s="51" t="s">
        <v>343</v>
      </c>
      <c r="E70" s="51">
        <v>20</v>
      </c>
      <c r="F70" s="51">
        <v>28</v>
      </c>
    </row>
    <row r="71" spans="1:7" ht="15" x14ac:dyDescent="0.25">
      <c r="A71" s="52">
        <v>45400</v>
      </c>
      <c r="B71" t="s">
        <v>345</v>
      </c>
      <c r="C71" t="s">
        <v>344</v>
      </c>
      <c r="D71" s="51" t="s">
        <v>343</v>
      </c>
      <c r="E71" s="51">
        <v>20</v>
      </c>
      <c r="F71" s="51">
        <v>26</v>
      </c>
    </row>
    <row r="72" spans="1:7" ht="15" x14ac:dyDescent="0.25">
      <c r="A72" s="52">
        <v>45401</v>
      </c>
      <c r="B72" t="s">
        <v>345</v>
      </c>
      <c r="C72" t="s">
        <v>344</v>
      </c>
      <c r="D72" s="51" t="s">
        <v>335</v>
      </c>
      <c r="E72" s="51">
        <v>30</v>
      </c>
      <c r="F72" s="51">
        <v>30</v>
      </c>
    </row>
    <row r="73" spans="1:7" ht="15" x14ac:dyDescent="0.25">
      <c r="A73" s="52">
        <v>45401</v>
      </c>
      <c r="B73" t="s">
        <v>345</v>
      </c>
      <c r="C73" t="s">
        <v>344</v>
      </c>
      <c r="D73" s="51" t="s">
        <v>335</v>
      </c>
      <c r="E73" s="51">
        <v>20</v>
      </c>
      <c r="F73" s="51">
        <v>45</v>
      </c>
    </row>
    <row r="74" spans="1:7" x14ac:dyDescent="0.2">
      <c r="A74" s="50">
        <v>45393</v>
      </c>
      <c r="B74" s="49" t="s">
        <v>304</v>
      </c>
      <c r="C74" s="49" t="s">
        <v>305</v>
      </c>
      <c r="D74" s="49" t="s">
        <v>206</v>
      </c>
      <c r="E74" s="49">
        <v>11.2</v>
      </c>
      <c r="F74" s="49">
        <v>83</v>
      </c>
      <c r="G74" s="49" t="s">
        <v>349</v>
      </c>
    </row>
    <row r="75" spans="1:7" x14ac:dyDescent="0.2">
      <c r="A75" s="50">
        <v>45393</v>
      </c>
      <c r="B75" s="49" t="s">
        <v>304</v>
      </c>
      <c r="C75" s="49" t="s">
        <v>305</v>
      </c>
      <c r="D75" s="49" t="s">
        <v>206</v>
      </c>
      <c r="E75" s="49">
        <v>8.4</v>
      </c>
      <c r="F75" s="49">
        <v>80</v>
      </c>
      <c r="G75" s="49" t="s">
        <v>349</v>
      </c>
    </row>
    <row r="76" spans="1:7" x14ac:dyDescent="0.2">
      <c r="A76" s="50">
        <v>45400</v>
      </c>
      <c r="B76" s="49" t="s">
        <v>304</v>
      </c>
      <c r="C76" s="49" t="s">
        <v>305</v>
      </c>
      <c r="D76" s="49" t="s">
        <v>206</v>
      </c>
      <c r="E76" s="49">
        <v>9</v>
      </c>
      <c r="F76" s="49">
        <v>40</v>
      </c>
      <c r="G76" s="49" t="s">
        <v>350</v>
      </c>
    </row>
    <row r="77" spans="1:7" x14ac:dyDescent="0.2">
      <c r="A77" s="50">
        <v>45400</v>
      </c>
      <c r="B77" s="49" t="s">
        <v>304</v>
      </c>
      <c r="C77" s="49" t="s">
        <v>305</v>
      </c>
      <c r="D77" s="49" t="s">
        <v>206</v>
      </c>
      <c r="E77" s="49">
        <v>11.4</v>
      </c>
      <c r="F77" s="49">
        <v>42</v>
      </c>
      <c r="G77" s="49" t="s">
        <v>350</v>
      </c>
    </row>
    <row r="78" spans="1:7" ht="15" x14ac:dyDescent="0.25">
      <c r="A78" s="54">
        <v>45463</v>
      </c>
      <c r="B78" s="53" t="s">
        <v>304</v>
      </c>
      <c r="C78" s="53" t="s">
        <v>305</v>
      </c>
      <c r="D78" s="53" t="s">
        <v>171</v>
      </c>
      <c r="E78" s="53">
        <v>20.6</v>
      </c>
      <c r="F78" s="53">
        <v>85</v>
      </c>
      <c r="G78" s="53" t="s">
        <v>349</v>
      </c>
    </row>
    <row r="79" spans="1:7" ht="15" x14ac:dyDescent="0.25">
      <c r="A79" s="54">
        <v>45463</v>
      </c>
      <c r="B79" s="53" t="s">
        <v>304</v>
      </c>
      <c r="C79" s="53" t="s">
        <v>305</v>
      </c>
      <c r="D79" s="53" t="s">
        <v>171</v>
      </c>
      <c r="E79" s="53">
        <v>34.9</v>
      </c>
      <c r="F79" s="53">
        <v>71</v>
      </c>
      <c r="G79" s="53" t="s">
        <v>349</v>
      </c>
    </row>
    <row r="80" spans="1:7" ht="15" x14ac:dyDescent="0.25">
      <c r="A80" s="54">
        <v>45470</v>
      </c>
      <c r="B80" s="53" t="s">
        <v>304</v>
      </c>
      <c r="C80" s="53" t="s">
        <v>305</v>
      </c>
      <c r="D80" s="53" t="s">
        <v>206</v>
      </c>
      <c r="E80" s="53">
        <v>9.4</v>
      </c>
      <c r="F80" s="53">
        <v>28</v>
      </c>
      <c r="G80" s="53" t="s">
        <v>375</v>
      </c>
    </row>
    <row r="81" spans="1:7" ht="15" x14ac:dyDescent="0.25">
      <c r="A81" s="54">
        <v>45470</v>
      </c>
      <c r="B81" s="53" t="s">
        <v>304</v>
      </c>
      <c r="C81" s="53" t="s">
        <v>305</v>
      </c>
      <c r="D81" s="53" t="s">
        <v>206</v>
      </c>
      <c r="E81" s="53">
        <v>9</v>
      </c>
      <c r="F81" s="53">
        <v>37</v>
      </c>
      <c r="G81" s="53" t="s">
        <v>376</v>
      </c>
    </row>
    <row r="82" spans="1:7" ht="15" x14ac:dyDescent="0.25">
      <c r="A82" s="54">
        <v>45470</v>
      </c>
      <c r="B82" s="53" t="s">
        <v>304</v>
      </c>
      <c r="C82" s="53" t="s">
        <v>305</v>
      </c>
      <c r="D82" s="53" t="s">
        <v>206</v>
      </c>
      <c r="E82" s="53">
        <v>10.3</v>
      </c>
      <c r="F82" s="53">
        <v>26</v>
      </c>
      <c r="G82" s="53" t="s">
        <v>377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"/>
  <sheetViews>
    <sheetView tabSelected="1" topLeftCell="G13" workbookViewId="0">
      <selection activeCell="D25" sqref="D25"/>
    </sheetView>
  </sheetViews>
  <sheetFormatPr defaultColWidth="17.28515625" defaultRowHeight="15.75" customHeight="1" x14ac:dyDescent="0.2"/>
  <sheetData/>
  <pageMargins left="0" right="0" top="0" bottom="0" header="0" footer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387"/>
  <sheetViews>
    <sheetView workbookViewId="0">
      <pane ySplit="1" topLeftCell="A2" activePane="bottomLeft" state="frozen"/>
      <selection pane="bottomLeft" activeCell="B3" sqref="B3"/>
    </sheetView>
  </sheetViews>
  <sheetFormatPr defaultColWidth="17.28515625" defaultRowHeight="15.75" customHeight="1" x14ac:dyDescent="0.2"/>
  <cols>
    <col min="1" max="15" width="17.140625" customWidth="1"/>
  </cols>
  <sheetData>
    <row r="1" spans="1:15" ht="12.75" customHeight="1" x14ac:dyDescent="0.2">
      <c r="A1" s="14" t="s">
        <v>154</v>
      </c>
      <c r="B1" s="14" t="s">
        <v>155</v>
      </c>
      <c r="C1" s="14" t="s">
        <v>156</v>
      </c>
      <c r="D1" s="14" t="s">
        <v>143</v>
      </c>
      <c r="E1" s="14" t="s">
        <v>157</v>
      </c>
      <c r="F1" s="14" t="s">
        <v>158</v>
      </c>
      <c r="G1" s="14" t="s">
        <v>159</v>
      </c>
      <c r="H1" s="14" t="s">
        <v>146</v>
      </c>
      <c r="I1" s="14" t="s">
        <v>147</v>
      </c>
      <c r="J1" s="14" t="s">
        <v>160</v>
      </c>
      <c r="K1" s="14" t="s">
        <v>149</v>
      </c>
      <c r="L1" s="14" t="s">
        <v>161</v>
      </c>
      <c r="M1" s="14" t="s">
        <v>162</v>
      </c>
      <c r="N1" t="s">
        <v>150</v>
      </c>
      <c r="O1" t="s">
        <v>142</v>
      </c>
    </row>
    <row r="2" spans="1:15" ht="12.75" customHeight="1" x14ac:dyDescent="0.2">
      <c r="A2" s="15">
        <v>41743.597951388903</v>
      </c>
      <c r="B2" s="17" t="s">
        <v>163</v>
      </c>
      <c r="C2" s="17" t="s">
        <v>164</v>
      </c>
      <c r="D2" s="17">
        <v>37.700000000000003</v>
      </c>
      <c r="E2" s="17">
        <v>70</v>
      </c>
      <c r="F2" s="17">
        <v>25</v>
      </c>
      <c r="G2" s="17" t="s">
        <v>165</v>
      </c>
      <c r="H2" s="16">
        <v>41741</v>
      </c>
      <c r="I2" s="17" t="s">
        <v>166</v>
      </c>
      <c r="J2" s="17" t="s">
        <v>167</v>
      </c>
      <c r="K2" s="17" t="s">
        <v>168</v>
      </c>
      <c r="N2">
        <f t="shared" ref="N2:N256" si="0">MONTH(H2)</f>
        <v>4</v>
      </c>
      <c r="O2" t="str">
        <f t="shared" ref="O2:O256" si="1">RIGHT(B2,3)</f>
        <v xml:space="preserve"> DW</v>
      </c>
    </row>
    <row r="3" spans="1:15" ht="12.75" customHeight="1" x14ac:dyDescent="0.2">
      <c r="A3" s="17"/>
      <c r="B3" s="17" t="s">
        <v>169</v>
      </c>
      <c r="C3" s="17" t="s">
        <v>170</v>
      </c>
      <c r="D3" s="17">
        <v>22.5</v>
      </c>
      <c r="E3" s="17">
        <v>83</v>
      </c>
      <c r="F3" s="17"/>
      <c r="G3" s="17" t="s">
        <v>171</v>
      </c>
      <c r="H3" s="16">
        <v>41589</v>
      </c>
      <c r="I3" s="17"/>
      <c r="J3" s="17" t="s">
        <v>167</v>
      </c>
      <c r="K3" s="17" t="s">
        <v>168</v>
      </c>
      <c r="L3" s="17"/>
      <c r="M3" s="17"/>
      <c r="N3">
        <f t="shared" si="0"/>
        <v>11</v>
      </c>
      <c r="O3" t="str">
        <f t="shared" si="1"/>
        <v xml:space="preserve"> AB</v>
      </c>
    </row>
    <row r="4" spans="1:15" ht="12.75" customHeight="1" x14ac:dyDescent="0.2">
      <c r="A4" s="17"/>
      <c r="B4" s="17" t="s">
        <v>169</v>
      </c>
      <c r="C4" s="17" t="s">
        <v>170</v>
      </c>
      <c r="D4" s="17">
        <v>8.9</v>
      </c>
      <c r="E4" s="17">
        <v>27</v>
      </c>
      <c r="F4" s="17"/>
      <c r="G4" s="17" t="s">
        <v>172</v>
      </c>
      <c r="H4" s="16">
        <v>41601</v>
      </c>
      <c r="I4" s="17" t="s">
        <v>173</v>
      </c>
      <c r="J4" s="17" t="s">
        <v>167</v>
      </c>
      <c r="K4" s="17" t="s">
        <v>168</v>
      </c>
      <c r="L4" s="17"/>
      <c r="M4" s="17"/>
      <c r="N4">
        <f t="shared" si="0"/>
        <v>11</v>
      </c>
      <c r="O4" t="str">
        <f t="shared" si="1"/>
        <v xml:space="preserve"> AB</v>
      </c>
    </row>
    <row r="5" spans="1:15" ht="12.75" customHeight="1" x14ac:dyDescent="0.2">
      <c r="A5" s="17"/>
      <c r="B5" s="17" t="s">
        <v>169</v>
      </c>
      <c r="C5" s="17" t="s">
        <v>170</v>
      </c>
      <c r="D5" s="17">
        <v>12.8</v>
      </c>
      <c r="E5" s="17">
        <v>33</v>
      </c>
      <c r="F5" s="17"/>
      <c r="G5" s="17" t="s">
        <v>172</v>
      </c>
      <c r="H5" s="16">
        <v>41601</v>
      </c>
      <c r="I5" s="17" t="s">
        <v>173</v>
      </c>
      <c r="J5" s="17" t="s">
        <v>167</v>
      </c>
      <c r="K5" s="17" t="s">
        <v>168</v>
      </c>
      <c r="L5" s="17"/>
      <c r="M5" s="17"/>
      <c r="N5">
        <f t="shared" si="0"/>
        <v>11</v>
      </c>
      <c r="O5" t="str">
        <f t="shared" si="1"/>
        <v xml:space="preserve"> AB</v>
      </c>
    </row>
    <row r="6" spans="1:15" ht="12.75" customHeight="1" x14ac:dyDescent="0.2">
      <c r="A6" s="17"/>
      <c r="B6" s="17" t="s">
        <v>169</v>
      </c>
      <c r="C6" s="17" t="s">
        <v>170</v>
      </c>
      <c r="D6" s="17">
        <v>18</v>
      </c>
      <c r="E6" s="17">
        <v>34</v>
      </c>
      <c r="F6" s="17"/>
      <c r="G6" s="17" t="s">
        <v>172</v>
      </c>
      <c r="H6" s="16">
        <v>41602</v>
      </c>
      <c r="I6" s="17" t="s">
        <v>173</v>
      </c>
      <c r="J6" s="17" t="s">
        <v>167</v>
      </c>
      <c r="K6" s="17" t="s">
        <v>168</v>
      </c>
      <c r="L6" s="17"/>
      <c r="M6" s="17"/>
      <c r="N6">
        <f t="shared" si="0"/>
        <v>11</v>
      </c>
      <c r="O6" t="str">
        <f t="shared" si="1"/>
        <v xml:space="preserve"> AB</v>
      </c>
    </row>
    <row r="7" spans="1:15" ht="12.75" customHeight="1" x14ac:dyDescent="0.2">
      <c r="A7" s="17"/>
      <c r="B7" s="17" t="s">
        <v>169</v>
      </c>
      <c r="C7" s="17" t="s">
        <v>170</v>
      </c>
      <c r="D7" s="17">
        <v>20.8</v>
      </c>
      <c r="E7" s="17">
        <v>50</v>
      </c>
      <c r="F7" s="17"/>
      <c r="G7" s="17" t="s">
        <v>171</v>
      </c>
      <c r="H7" s="16">
        <v>41615</v>
      </c>
      <c r="I7" s="17"/>
      <c r="J7" s="17" t="s">
        <v>167</v>
      </c>
      <c r="K7" s="17" t="s">
        <v>168</v>
      </c>
      <c r="L7" s="17"/>
      <c r="M7" s="17"/>
      <c r="N7">
        <f t="shared" si="0"/>
        <v>12</v>
      </c>
      <c r="O7" t="str">
        <f t="shared" si="1"/>
        <v xml:space="preserve"> AB</v>
      </c>
    </row>
    <row r="8" spans="1:15" ht="12.75" customHeight="1" x14ac:dyDescent="0.2">
      <c r="A8" s="17"/>
      <c r="B8" s="17" t="s">
        <v>169</v>
      </c>
      <c r="C8" s="17" t="s">
        <v>170</v>
      </c>
      <c r="D8" s="17">
        <v>20.8</v>
      </c>
      <c r="E8" s="17">
        <v>48</v>
      </c>
      <c r="F8" s="17"/>
      <c r="G8" s="17" t="s">
        <v>171</v>
      </c>
      <c r="H8" s="16">
        <v>41638</v>
      </c>
      <c r="I8" s="17"/>
      <c r="J8" s="17" t="s">
        <v>167</v>
      </c>
      <c r="K8" s="17" t="s">
        <v>168</v>
      </c>
      <c r="L8" s="17"/>
      <c r="M8" s="17"/>
      <c r="N8">
        <f t="shared" si="0"/>
        <v>12</v>
      </c>
      <c r="O8" t="str">
        <f t="shared" si="1"/>
        <v xml:space="preserve"> AB</v>
      </c>
    </row>
    <row r="9" spans="1:15" ht="12.75" customHeight="1" x14ac:dyDescent="0.2">
      <c r="A9" s="17"/>
      <c r="B9" s="17" t="s">
        <v>169</v>
      </c>
      <c r="C9" s="17" t="s">
        <v>170</v>
      </c>
      <c r="D9" s="17">
        <v>20.399999999999999</v>
      </c>
      <c r="E9" s="17">
        <v>47</v>
      </c>
      <c r="F9" s="17"/>
      <c r="G9" s="17" t="s">
        <v>171</v>
      </c>
      <c r="H9" s="16">
        <v>41638</v>
      </c>
      <c r="I9" s="17"/>
      <c r="J9" s="17" t="s">
        <v>167</v>
      </c>
      <c r="K9" s="17" t="s">
        <v>168</v>
      </c>
      <c r="L9" s="17"/>
      <c r="M9" s="17"/>
      <c r="N9">
        <f t="shared" si="0"/>
        <v>12</v>
      </c>
      <c r="O9" t="str">
        <f t="shared" si="1"/>
        <v xml:space="preserve"> AB</v>
      </c>
    </row>
    <row r="10" spans="1:15" ht="12.75" customHeight="1" x14ac:dyDescent="0.2">
      <c r="A10" s="17"/>
      <c r="B10" s="17" t="s">
        <v>169</v>
      </c>
      <c r="C10" s="17" t="s">
        <v>170</v>
      </c>
      <c r="D10" s="17">
        <v>21.1</v>
      </c>
      <c r="E10" s="17">
        <v>65</v>
      </c>
      <c r="F10" s="17"/>
      <c r="G10" s="17" t="s">
        <v>171</v>
      </c>
      <c r="H10" s="16">
        <v>41651</v>
      </c>
      <c r="I10" s="17"/>
      <c r="J10" s="17" t="s">
        <v>167</v>
      </c>
      <c r="K10" s="17" t="s">
        <v>168</v>
      </c>
      <c r="L10" s="17"/>
      <c r="M10" s="17"/>
      <c r="N10">
        <f t="shared" si="0"/>
        <v>1</v>
      </c>
      <c r="O10" t="str">
        <f t="shared" si="1"/>
        <v xml:space="preserve"> AB</v>
      </c>
    </row>
    <row r="11" spans="1:15" ht="12.75" customHeight="1" x14ac:dyDescent="0.2">
      <c r="A11" s="17"/>
      <c r="B11" s="17" t="s">
        <v>169</v>
      </c>
      <c r="C11" s="17" t="s">
        <v>170</v>
      </c>
      <c r="D11" s="17">
        <v>15.2</v>
      </c>
      <c r="E11" s="17">
        <v>23</v>
      </c>
      <c r="F11" s="17"/>
      <c r="G11" s="17" t="s">
        <v>174</v>
      </c>
      <c r="H11" s="16">
        <v>41699</v>
      </c>
      <c r="I11" s="17"/>
      <c r="J11" s="17" t="s">
        <v>167</v>
      </c>
      <c r="K11" s="17" t="s">
        <v>168</v>
      </c>
      <c r="L11" s="17"/>
      <c r="M11" s="17"/>
      <c r="N11">
        <f t="shared" si="0"/>
        <v>3</v>
      </c>
      <c r="O11" t="str">
        <f t="shared" si="1"/>
        <v xml:space="preserve"> AB</v>
      </c>
    </row>
    <row r="12" spans="1:15" ht="12.75" customHeight="1" x14ac:dyDescent="0.2">
      <c r="A12" s="17"/>
      <c r="B12" s="17" t="s">
        <v>169</v>
      </c>
      <c r="C12" s="17" t="s">
        <v>170</v>
      </c>
      <c r="D12" s="17">
        <v>21</v>
      </c>
      <c r="E12" s="17">
        <v>18</v>
      </c>
      <c r="F12" s="17"/>
      <c r="G12" s="17" t="s">
        <v>174</v>
      </c>
      <c r="H12" s="16">
        <v>41699</v>
      </c>
      <c r="I12" s="17"/>
      <c r="J12" s="17" t="s">
        <v>167</v>
      </c>
      <c r="K12" s="17" t="s">
        <v>168</v>
      </c>
      <c r="L12" s="17"/>
      <c r="M12" s="17"/>
      <c r="N12">
        <f t="shared" si="0"/>
        <v>3</v>
      </c>
      <c r="O12" t="str">
        <f t="shared" si="1"/>
        <v xml:space="preserve"> AB</v>
      </c>
    </row>
    <row r="13" spans="1:15" ht="12.75" customHeight="1" x14ac:dyDescent="0.2">
      <c r="A13" s="17"/>
      <c r="B13" s="17" t="s">
        <v>169</v>
      </c>
      <c r="C13" s="17" t="s">
        <v>170</v>
      </c>
      <c r="D13" s="17">
        <v>19.899999999999999</v>
      </c>
      <c r="E13" s="17">
        <v>24</v>
      </c>
      <c r="F13" s="17"/>
      <c r="G13" s="17" t="s">
        <v>174</v>
      </c>
      <c r="H13" s="16">
        <v>41700</v>
      </c>
      <c r="I13" s="17"/>
      <c r="J13" s="17" t="s">
        <v>167</v>
      </c>
      <c r="K13" s="17" t="s">
        <v>168</v>
      </c>
      <c r="L13" s="17"/>
      <c r="M13" s="17"/>
      <c r="N13">
        <f t="shared" si="0"/>
        <v>3</v>
      </c>
      <c r="O13" t="str">
        <f t="shared" si="1"/>
        <v xml:space="preserve"> AB</v>
      </c>
    </row>
    <row r="14" spans="1:15" ht="12.75" customHeight="1" x14ac:dyDescent="0.2">
      <c r="A14" s="17"/>
      <c r="B14" s="17" t="s">
        <v>169</v>
      </c>
      <c r="C14" s="17" t="s">
        <v>170</v>
      </c>
      <c r="D14" s="17">
        <v>17.399999999999999</v>
      </c>
      <c r="E14" s="17">
        <v>25</v>
      </c>
      <c r="F14" s="17"/>
      <c r="G14" s="17" t="s">
        <v>174</v>
      </c>
      <c r="H14" s="16">
        <v>41700</v>
      </c>
      <c r="I14" s="17"/>
      <c r="J14" s="17" t="s">
        <v>167</v>
      </c>
      <c r="K14" s="17" t="s">
        <v>168</v>
      </c>
      <c r="L14" s="17"/>
      <c r="M14" s="17"/>
      <c r="N14">
        <f t="shared" si="0"/>
        <v>3</v>
      </c>
      <c r="O14" t="str">
        <f t="shared" si="1"/>
        <v xml:space="preserve"> AB</v>
      </c>
    </row>
    <row r="15" spans="1:15" ht="12.75" customHeight="1" x14ac:dyDescent="0.2">
      <c r="A15" s="17"/>
      <c r="B15" s="17" t="s">
        <v>169</v>
      </c>
      <c r="C15" s="17" t="s">
        <v>170</v>
      </c>
      <c r="D15" s="17">
        <v>15.7</v>
      </c>
      <c r="E15" s="17">
        <v>29</v>
      </c>
      <c r="F15" s="17"/>
      <c r="G15" s="17" t="s">
        <v>175</v>
      </c>
      <c r="H15" s="16">
        <v>41721</v>
      </c>
      <c r="I15" s="17"/>
      <c r="J15" s="17" t="s">
        <v>148</v>
      </c>
      <c r="K15" s="17" t="s">
        <v>176</v>
      </c>
      <c r="L15" s="17"/>
      <c r="M15" s="17"/>
      <c r="N15">
        <f t="shared" si="0"/>
        <v>3</v>
      </c>
      <c r="O15" t="str">
        <f t="shared" si="1"/>
        <v xml:space="preserve"> AB</v>
      </c>
    </row>
    <row r="16" spans="1:15" ht="12.75" customHeight="1" x14ac:dyDescent="0.2">
      <c r="A16" s="17"/>
      <c r="B16" s="17" t="s">
        <v>169</v>
      </c>
      <c r="C16" s="17" t="s">
        <v>170</v>
      </c>
      <c r="D16" s="17">
        <v>23.5</v>
      </c>
      <c r="E16" s="17">
        <v>41</v>
      </c>
      <c r="F16" s="17"/>
      <c r="G16" s="17" t="s">
        <v>174</v>
      </c>
      <c r="H16" s="16">
        <v>41727</v>
      </c>
      <c r="I16" s="17"/>
      <c r="J16" s="17" t="s">
        <v>167</v>
      </c>
      <c r="K16" s="17" t="s">
        <v>168</v>
      </c>
      <c r="L16" s="17"/>
      <c r="M16" s="17"/>
      <c r="N16">
        <f t="shared" si="0"/>
        <v>3</v>
      </c>
      <c r="O16" t="str">
        <f t="shared" si="1"/>
        <v xml:space="preserve"> AB</v>
      </c>
    </row>
    <row r="17" spans="1:15" ht="12.75" customHeight="1" x14ac:dyDescent="0.2">
      <c r="A17" s="17"/>
      <c r="B17" s="17" t="s">
        <v>169</v>
      </c>
      <c r="C17" s="17" t="s">
        <v>170</v>
      </c>
      <c r="D17" s="17">
        <v>24.9</v>
      </c>
      <c r="E17" s="17">
        <v>33</v>
      </c>
      <c r="F17" s="17"/>
      <c r="G17" s="17" t="s">
        <v>174</v>
      </c>
      <c r="H17" s="16">
        <v>41727</v>
      </c>
      <c r="I17" s="17"/>
      <c r="J17" s="17" t="s">
        <v>167</v>
      </c>
      <c r="K17" s="17" t="s">
        <v>168</v>
      </c>
      <c r="L17" s="17"/>
      <c r="M17" s="17"/>
      <c r="N17">
        <f t="shared" si="0"/>
        <v>3</v>
      </c>
      <c r="O17" t="str">
        <f t="shared" si="1"/>
        <v xml:space="preserve"> AB</v>
      </c>
    </row>
    <row r="18" spans="1:15" ht="12.75" customHeight="1" x14ac:dyDescent="0.2">
      <c r="A18" s="17"/>
      <c r="B18" s="17" t="s">
        <v>169</v>
      </c>
      <c r="C18" s="17" t="s">
        <v>170</v>
      </c>
      <c r="D18" s="17">
        <v>10.4</v>
      </c>
      <c r="E18" s="17">
        <v>20</v>
      </c>
      <c r="F18" s="17"/>
      <c r="G18" s="17" t="s">
        <v>171</v>
      </c>
      <c r="H18" s="16">
        <v>41735</v>
      </c>
      <c r="I18" s="17"/>
      <c r="J18" s="17" t="s">
        <v>148</v>
      </c>
      <c r="K18" s="17" t="s">
        <v>168</v>
      </c>
      <c r="L18" s="17"/>
      <c r="M18" s="17"/>
      <c r="N18">
        <f t="shared" si="0"/>
        <v>4</v>
      </c>
      <c r="O18" t="str">
        <f t="shared" si="1"/>
        <v xml:space="preserve"> AB</v>
      </c>
    </row>
    <row r="19" spans="1:15" ht="12.75" customHeight="1" x14ac:dyDescent="0.2">
      <c r="A19" s="17"/>
      <c r="B19" s="17" t="s">
        <v>169</v>
      </c>
      <c r="C19" s="17" t="s">
        <v>170</v>
      </c>
      <c r="D19" s="17">
        <v>14.8</v>
      </c>
      <c r="E19" s="17">
        <v>41</v>
      </c>
      <c r="F19" s="17"/>
      <c r="G19" s="17" t="s">
        <v>171</v>
      </c>
      <c r="H19" s="16">
        <v>41735</v>
      </c>
      <c r="I19" s="17"/>
      <c r="J19" s="17" t="s">
        <v>148</v>
      </c>
      <c r="K19" s="17" t="s">
        <v>168</v>
      </c>
      <c r="L19" s="17"/>
      <c r="M19" s="17"/>
      <c r="N19">
        <f t="shared" si="0"/>
        <v>4</v>
      </c>
      <c r="O19" t="str">
        <f t="shared" si="1"/>
        <v xml:space="preserve"> AB</v>
      </c>
    </row>
    <row r="20" spans="1:15" ht="12.75" customHeight="1" x14ac:dyDescent="0.2">
      <c r="A20" s="17"/>
      <c r="B20" s="17" t="s">
        <v>177</v>
      </c>
      <c r="C20" s="17" t="s">
        <v>164</v>
      </c>
      <c r="D20" s="17">
        <v>15.4</v>
      </c>
      <c r="E20" s="17">
        <v>60</v>
      </c>
      <c r="F20" s="17"/>
      <c r="G20" s="17" t="s">
        <v>178</v>
      </c>
      <c r="H20" s="16">
        <v>41720</v>
      </c>
      <c r="I20" s="17" t="s">
        <v>179</v>
      </c>
      <c r="J20" s="17" t="s">
        <v>167</v>
      </c>
      <c r="K20" s="17" t="s">
        <v>180</v>
      </c>
      <c r="L20" s="17"/>
      <c r="M20" s="17"/>
      <c r="N20">
        <f t="shared" si="0"/>
        <v>3</v>
      </c>
      <c r="O20" t="str">
        <f t="shared" si="1"/>
        <v xml:space="preserve"> BJ</v>
      </c>
    </row>
    <row r="21" spans="1:15" ht="12.75" customHeight="1" x14ac:dyDescent="0.2">
      <c r="A21" s="17"/>
      <c r="B21" s="17" t="s">
        <v>177</v>
      </c>
      <c r="C21" s="17" t="s">
        <v>164</v>
      </c>
      <c r="D21" s="17">
        <v>22.1</v>
      </c>
      <c r="E21" s="17">
        <v>66</v>
      </c>
      <c r="F21" s="17"/>
      <c r="G21" s="17" t="s">
        <v>181</v>
      </c>
      <c r="H21" s="16">
        <v>41720</v>
      </c>
      <c r="I21" s="17" t="s">
        <v>179</v>
      </c>
      <c r="J21" s="17" t="s">
        <v>167</v>
      </c>
      <c r="K21" s="17" t="s">
        <v>180</v>
      </c>
      <c r="L21" s="17"/>
      <c r="M21" s="17"/>
      <c r="N21">
        <f t="shared" si="0"/>
        <v>3</v>
      </c>
      <c r="O21" t="str">
        <f t="shared" si="1"/>
        <v xml:space="preserve"> BJ</v>
      </c>
    </row>
    <row r="22" spans="1:15" ht="12.75" customHeight="1" x14ac:dyDescent="0.2">
      <c r="A22" s="17"/>
      <c r="B22" s="17" t="s">
        <v>177</v>
      </c>
      <c r="C22" s="17" t="s">
        <v>164</v>
      </c>
      <c r="D22" s="17">
        <v>22.8</v>
      </c>
      <c r="E22" s="17">
        <v>66</v>
      </c>
      <c r="F22" s="17"/>
      <c r="G22" s="17" t="s">
        <v>182</v>
      </c>
      <c r="H22" s="16">
        <v>41721</v>
      </c>
      <c r="I22" s="17" t="s">
        <v>179</v>
      </c>
      <c r="J22" s="17" t="s">
        <v>167</v>
      </c>
      <c r="K22" s="17" t="s">
        <v>180</v>
      </c>
      <c r="L22" s="17"/>
      <c r="M22" s="17"/>
      <c r="N22">
        <f t="shared" si="0"/>
        <v>3</v>
      </c>
      <c r="O22" t="str">
        <f t="shared" si="1"/>
        <v xml:space="preserve"> BJ</v>
      </c>
    </row>
    <row r="23" spans="1:15" ht="12.75" customHeight="1" x14ac:dyDescent="0.2">
      <c r="A23" s="17"/>
      <c r="B23" s="17" t="s">
        <v>177</v>
      </c>
      <c r="C23" s="17" t="s">
        <v>164</v>
      </c>
      <c r="D23" s="17">
        <v>35</v>
      </c>
      <c r="E23" s="17">
        <v>55</v>
      </c>
      <c r="F23" s="17"/>
      <c r="G23" s="17" t="s">
        <v>183</v>
      </c>
      <c r="H23" s="16">
        <v>41721</v>
      </c>
      <c r="I23" s="17" t="s">
        <v>179</v>
      </c>
      <c r="J23" s="17" t="s">
        <v>167</v>
      </c>
      <c r="K23" s="17" t="s">
        <v>180</v>
      </c>
      <c r="L23" s="17"/>
      <c r="M23" s="17"/>
      <c r="N23">
        <f t="shared" si="0"/>
        <v>3</v>
      </c>
      <c r="O23" t="str">
        <f t="shared" si="1"/>
        <v xml:space="preserve"> BJ</v>
      </c>
    </row>
    <row r="24" spans="1:15" ht="12.75" customHeight="1" x14ac:dyDescent="0.2">
      <c r="A24" s="17"/>
      <c r="B24" s="17" t="s">
        <v>177</v>
      </c>
      <c r="C24" s="17" t="s">
        <v>164</v>
      </c>
      <c r="D24" s="17">
        <v>26.8</v>
      </c>
      <c r="E24" s="17">
        <v>56</v>
      </c>
      <c r="F24" s="17"/>
      <c r="G24" s="17" t="s">
        <v>184</v>
      </c>
      <c r="H24" s="16">
        <v>41721</v>
      </c>
      <c r="I24" s="17" t="s">
        <v>179</v>
      </c>
      <c r="J24" s="17" t="s">
        <v>167</v>
      </c>
      <c r="K24" s="17" t="s">
        <v>180</v>
      </c>
      <c r="L24" s="17"/>
      <c r="M24" s="17"/>
      <c r="N24">
        <f t="shared" si="0"/>
        <v>3</v>
      </c>
      <c r="O24" t="str">
        <f t="shared" si="1"/>
        <v xml:space="preserve"> BJ</v>
      </c>
    </row>
    <row r="25" spans="1:15" ht="12.75" customHeight="1" x14ac:dyDescent="0.2">
      <c r="A25" s="17"/>
      <c r="B25" s="17" t="s">
        <v>177</v>
      </c>
      <c r="C25" s="17" t="s">
        <v>164</v>
      </c>
      <c r="D25" s="17">
        <v>12.6</v>
      </c>
      <c r="E25" s="17">
        <v>42</v>
      </c>
      <c r="F25" s="17"/>
      <c r="G25" s="17" t="s">
        <v>185</v>
      </c>
      <c r="H25" s="16">
        <v>41721</v>
      </c>
      <c r="I25" s="17" t="s">
        <v>179</v>
      </c>
      <c r="J25" s="17" t="s">
        <v>167</v>
      </c>
      <c r="K25" s="17" t="s">
        <v>180</v>
      </c>
      <c r="L25" s="17"/>
      <c r="M25" s="17"/>
      <c r="N25">
        <f t="shared" si="0"/>
        <v>3</v>
      </c>
      <c r="O25" t="str">
        <f t="shared" si="1"/>
        <v xml:space="preserve"> BJ</v>
      </c>
    </row>
    <row r="26" spans="1:15" ht="12.75" customHeight="1" x14ac:dyDescent="0.2">
      <c r="A26" s="17"/>
      <c r="B26" s="17" t="s">
        <v>177</v>
      </c>
      <c r="C26" s="17" t="s">
        <v>164</v>
      </c>
      <c r="D26" s="17">
        <v>23.3</v>
      </c>
      <c r="E26" s="17">
        <v>34</v>
      </c>
      <c r="F26" s="17"/>
      <c r="G26" s="17" t="s">
        <v>186</v>
      </c>
      <c r="H26" s="16">
        <v>41722</v>
      </c>
      <c r="I26" s="17" t="s">
        <v>179</v>
      </c>
      <c r="J26" s="17" t="s">
        <v>167</v>
      </c>
      <c r="K26" s="17" t="s">
        <v>180</v>
      </c>
      <c r="L26" s="17"/>
      <c r="M26" s="17"/>
      <c r="N26">
        <f t="shared" si="0"/>
        <v>3</v>
      </c>
      <c r="O26" t="str">
        <f t="shared" si="1"/>
        <v xml:space="preserve"> BJ</v>
      </c>
    </row>
    <row r="27" spans="1:15" ht="12.75" customHeight="1" x14ac:dyDescent="0.2">
      <c r="A27" s="17"/>
      <c r="B27" s="17" t="s">
        <v>177</v>
      </c>
      <c r="C27" s="17" t="s">
        <v>164</v>
      </c>
      <c r="D27" s="17">
        <v>28.5</v>
      </c>
      <c r="E27" s="17">
        <v>46</v>
      </c>
      <c r="F27" s="17"/>
      <c r="G27" s="17" t="s">
        <v>187</v>
      </c>
      <c r="H27" s="16">
        <v>41722</v>
      </c>
      <c r="I27" s="17" t="s">
        <v>179</v>
      </c>
      <c r="J27" s="17" t="s">
        <v>167</v>
      </c>
      <c r="K27" s="17" t="s">
        <v>180</v>
      </c>
      <c r="L27" s="17"/>
      <c r="M27" s="17"/>
      <c r="N27">
        <f t="shared" si="0"/>
        <v>3</v>
      </c>
      <c r="O27" t="str">
        <f t="shared" si="1"/>
        <v xml:space="preserve"> BJ</v>
      </c>
    </row>
    <row r="28" spans="1:15" ht="12.75" customHeight="1" x14ac:dyDescent="0.2">
      <c r="A28" s="17"/>
      <c r="B28" s="17" t="s">
        <v>177</v>
      </c>
      <c r="C28" s="17" t="s">
        <v>164</v>
      </c>
      <c r="D28" s="17">
        <v>29.4</v>
      </c>
      <c r="E28" s="17">
        <v>61</v>
      </c>
      <c r="F28" s="17"/>
      <c r="G28" s="17" t="s">
        <v>188</v>
      </c>
      <c r="H28" s="16">
        <v>41722</v>
      </c>
      <c r="I28" s="17" t="s">
        <v>179</v>
      </c>
      <c r="J28" s="17" t="s">
        <v>167</v>
      </c>
      <c r="K28" s="17" t="s">
        <v>180</v>
      </c>
      <c r="L28" s="17"/>
      <c r="M28" s="17"/>
      <c r="N28">
        <f t="shared" si="0"/>
        <v>3</v>
      </c>
      <c r="O28" t="str">
        <f t="shared" si="1"/>
        <v xml:space="preserve"> BJ</v>
      </c>
    </row>
    <row r="29" spans="1:15" ht="12.75" customHeight="1" x14ac:dyDescent="0.2">
      <c r="A29" s="17"/>
      <c r="B29" s="17" t="s">
        <v>177</v>
      </c>
      <c r="C29" s="17" t="s">
        <v>164</v>
      </c>
      <c r="D29" s="17">
        <v>30.2</v>
      </c>
      <c r="E29" s="17">
        <v>39</v>
      </c>
      <c r="F29" s="17"/>
      <c r="G29" s="17" t="s">
        <v>189</v>
      </c>
      <c r="H29" s="16">
        <v>41722</v>
      </c>
      <c r="I29" s="17" t="s">
        <v>179</v>
      </c>
      <c r="J29" s="17" t="s">
        <v>167</v>
      </c>
      <c r="K29" s="17" t="s">
        <v>180</v>
      </c>
      <c r="L29" s="17"/>
      <c r="M29" s="17"/>
      <c r="N29">
        <f t="shared" si="0"/>
        <v>3</v>
      </c>
      <c r="O29" t="str">
        <f t="shared" si="1"/>
        <v xml:space="preserve"> BJ</v>
      </c>
    </row>
    <row r="30" spans="1:15" ht="12.75" customHeight="1" x14ac:dyDescent="0.2">
      <c r="A30" s="17"/>
      <c r="B30" s="17" t="s">
        <v>177</v>
      </c>
      <c r="C30" s="17" t="s">
        <v>164</v>
      </c>
      <c r="D30" s="17">
        <v>25</v>
      </c>
      <c r="E30" s="17">
        <v>50</v>
      </c>
      <c r="F30" s="17"/>
      <c r="G30" s="17" t="s">
        <v>190</v>
      </c>
      <c r="H30" s="16">
        <v>41723</v>
      </c>
      <c r="I30" s="17" t="s">
        <v>179</v>
      </c>
      <c r="J30" s="17" t="s">
        <v>167</v>
      </c>
      <c r="K30" s="17" t="s">
        <v>180</v>
      </c>
      <c r="L30" s="17"/>
      <c r="M30" s="17"/>
      <c r="N30">
        <f t="shared" si="0"/>
        <v>3</v>
      </c>
      <c r="O30" t="str">
        <f t="shared" si="1"/>
        <v xml:space="preserve"> BJ</v>
      </c>
    </row>
    <row r="31" spans="1:15" ht="12.75" customHeight="1" x14ac:dyDescent="0.2">
      <c r="A31" s="17"/>
      <c r="B31" s="17" t="s">
        <v>177</v>
      </c>
      <c r="C31" s="17" t="s">
        <v>164</v>
      </c>
      <c r="D31" s="17">
        <v>25.7</v>
      </c>
      <c r="E31" s="17">
        <v>60</v>
      </c>
      <c r="F31" s="17"/>
      <c r="G31" s="17" t="s">
        <v>191</v>
      </c>
      <c r="H31" s="16">
        <v>41723</v>
      </c>
      <c r="I31" s="17" t="s">
        <v>179</v>
      </c>
      <c r="J31" s="17" t="s">
        <v>167</v>
      </c>
      <c r="K31" s="17" t="s">
        <v>180</v>
      </c>
      <c r="L31" s="17"/>
      <c r="M31" s="17"/>
      <c r="N31">
        <f t="shared" si="0"/>
        <v>3</v>
      </c>
      <c r="O31" t="str">
        <f t="shared" si="1"/>
        <v xml:space="preserve"> BJ</v>
      </c>
    </row>
    <row r="32" spans="1:15" ht="12.75" customHeight="1" x14ac:dyDescent="0.2">
      <c r="A32" s="17"/>
      <c r="B32" s="17" t="s">
        <v>177</v>
      </c>
      <c r="C32" s="17" t="s">
        <v>164</v>
      </c>
      <c r="D32" s="17">
        <v>14.1</v>
      </c>
      <c r="E32" s="17">
        <v>63</v>
      </c>
      <c r="F32" s="17"/>
      <c r="G32" s="17" t="s">
        <v>192</v>
      </c>
      <c r="H32" s="16">
        <v>41723</v>
      </c>
      <c r="I32" s="17" t="s">
        <v>179</v>
      </c>
      <c r="J32" s="17" t="s">
        <v>167</v>
      </c>
      <c r="K32" s="17" t="s">
        <v>180</v>
      </c>
      <c r="L32" s="17"/>
      <c r="M32" s="17"/>
      <c r="N32">
        <f t="shared" si="0"/>
        <v>3</v>
      </c>
      <c r="O32" t="str">
        <f t="shared" si="1"/>
        <v xml:space="preserve"> BJ</v>
      </c>
    </row>
    <row r="33" spans="1:15" ht="12.75" customHeight="1" x14ac:dyDescent="0.2">
      <c r="A33" s="17"/>
      <c r="B33" s="17" t="s">
        <v>177</v>
      </c>
      <c r="C33" s="17" t="s">
        <v>164</v>
      </c>
      <c r="D33" s="17">
        <v>10.9</v>
      </c>
      <c r="E33" s="17">
        <v>43</v>
      </c>
      <c r="F33" s="17"/>
      <c r="G33" s="17" t="s">
        <v>193</v>
      </c>
      <c r="H33" s="16">
        <v>41723</v>
      </c>
      <c r="I33" s="17" t="s">
        <v>179</v>
      </c>
      <c r="J33" s="17" t="s">
        <v>167</v>
      </c>
      <c r="K33" s="17" t="s">
        <v>180</v>
      </c>
      <c r="L33" s="17"/>
      <c r="M33" s="17"/>
      <c r="N33">
        <f t="shared" si="0"/>
        <v>3</v>
      </c>
      <c r="O33" t="str">
        <f t="shared" si="1"/>
        <v xml:space="preserve"> BJ</v>
      </c>
    </row>
    <row r="34" spans="1:15" ht="12.75" customHeight="1" x14ac:dyDescent="0.2">
      <c r="A34" s="17"/>
      <c r="B34" s="17" t="s">
        <v>177</v>
      </c>
      <c r="C34" s="17" t="s">
        <v>164</v>
      </c>
      <c r="D34" s="17">
        <v>10</v>
      </c>
      <c r="E34" s="17">
        <v>65</v>
      </c>
      <c r="F34" s="17"/>
      <c r="G34" s="17" t="s">
        <v>194</v>
      </c>
      <c r="H34" s="16">
        <v>41724</v>
      </c>
      <c r="I34" s="17" t="s">
        <v>179</v>
      </c>
      <c r="J34" s="17" t="s">
        <v>167</v>
      </c>
      <c r="K34" s="17" t="s">
        <v>180</v>
      </c>
      <c r="L34" s="17"/>
      <c r="M34" s="17"/>
      <c r="N34">
        <f t="shared" si="0"/>
        <v>3</v>
      </c>
      <c r="O34" t="str">
        <f t="shared" si="1"/>
        <v xml:space="preserve"> BJ</v>
      </c>
    </row>
    <row r="35" spans="1:15" ht="12.75" customHeight="1" x14ac:dyDescent="0.2">
      <c r="A35" s="17"/>
      <c r="B35" s="17" t="s">
        <v>177</v>
      </c>
      <c r="C35" s="17" t="s">
        <v>164</v>
      </c>
      <c r="D35" s="17">
        <v>29.2</v>
      </c>
      <c r="E35" s="17">
        <v>49</v>
      </c>
      <c r="F35" s="17"/>
      <c r="G35" s="17" t="s">
        <v>195</v>
      </c>
      <c r="H35" s="16">
        <v>41724</v>
      </c>
      <c r="I35" s="17" t="s">
        <v>179</v>
      </c>
      <c r="J35" s="17" t="s">
        <v>167</v>
      </c>
      <c r="K35" s="17" t="s">
        <v>180</v>
      </c>
      <c r="L35" s="17"/>
      <c r="M35" s="17"/>
      <c r="N35">
        <f t="shared" si="0"/>
        <v>3</v>
      </c>
      <c r="O35" t="str">
        <f t="shared" si="1"/>
        <v xml:space="preserve"> BJ</v>
      </c>
    </row>
    <row r="36" spans="1:15" ht="12.75" customHeight="1" x14ac:dyDescent="0.2">
      <c r="A36" s="17"/>
      <c r="B36" s="17" t="s">
        <v>177</v>
      </c>
      <c r="C36" s="17" t="s">
        <v>164</v>
      </c>
      <c r="D36" s="17">
        <v>22.5</v>
      </c>
      <c r="E36" s="17">
        <v>51</v>
      </c>
      <c r="F36" s="17"/>
      <c r="G36" s="17" t="s">
        <v>196</v>
      </c>
      <c r="H36" s="16">
        <v>41724</v>
      </c>
      <c r="I36" s="17" t="s">
        <v>179</v>
      </c>
      <c r="J36" s="17" t="s">
        <v>167</v>
      </c>
      <c r="K36" s="17" t="s">
        <v>180</v>
      </c>
      <c r="L36" s="17"/>
      <c r="M36" s="17"/>
      <c r="N36">
        <f t="shared" si="0"/>
        <v>3</v>
      </c>
      <c r="O36" t="str">
        <f t="shared" si="1"/>
        <v xml:space="preserve"> BJ</v>
      </c>
    </row>
    <row r="37" spans="1:15" ht="12.75" customHeight="1" x14ac:dyDescent="0.2">
      <c r="A37" s="17"/>
      <c r="B37" s="17" t="s">
        <v>177</v>
      </c>
      <c r="C37" s="17" t="s">
        <v>164</v>
      </c>
      <c r="D37" s="17">
        <v>10</v>
      </c>
      <c r="E37" s="17">
        <v>49</v>
      </c>
      <c r="F37" s="17"/>
      <c r="G37" s="17" t="s">
        <v>197</v>
      </c>
      <c r="H37" s="16">
        <v>41724</v>
      </c>
      <c r="I37" s="17" t="s">
        <v>179</v>
      </c>
      <c r="J37" s="17" t="s">
        <v>167</v>
      </c>
      <c r="K37" s="17" t="s">
        <v>180</v>
      </c>
      <c r="L37" s="17"/>
      <c r="M37" s="17"/>
      <c r="N37">
        <f t="shared" si="0"/>
        <v>3</v>
      </c>
      <c r="O37" t="str">
        <f t="shared" si="1"/>
        <v xml:space="preserve"> BJ</v>
      </c>
    </row>
    <row r="38" spans="1:15" ht="12.75" customHeight="1" x14ac:dyDescent="0.2">
      <c r="A38" s="17"/>
      <c r="B38" s="17" t="s">
        <v>177</v>
      </c>
      <c r="C38" s="17" t="s">
        <v>164</v>
      </c>
      <c r="D38" s="17">
        <v>35.9</v>
      </c>
      <c r="E38" s="17">
        <v>62</v>
      </c>
      <c r="F38" s="17"/>
      <c r="G38" s="17" t="s">
        <v>198</v>
      </c>
      <c r="H38" s="16">
        <v>41725</v>
      </c>
      <c r="I38" s="17" t="s">
        <v>179</v>
      </c>
      <c r="J38" s="17" t="s">
        <v>167</v>
      </c>
      <c r="K38" s="17" t="s">
        <v>180</v>
      </c>
      <c r="L38" s="17"/>
      <c r="M38" s="17"/>
      <c r="N38">
        <f t="shared" si="0"/>
        <v>3</v>
      </c>
      <c r="O38" t="str">
        <f t="shared" si="1"/>
        <v xml:space="preserve"> BJ</v>
      </c>
    </row>
    <row r="39" spans="1:15" ht="12.75" customHeight="1" x14ac:dyDescent="0.2">
      <c r="A39" s="17"/>
      <c r="B39" s="17" t="s">
        <v>177</v>
      </c>
      <c r="C39" s="17" t="s">
        <v>164</v>
      </c>
      <c r="D39" s="17">
        <v>14</v>
      </c>
      <c r="E39" s="17">
        <v>65</v>
      </c>
      <c r="F39" s="17"/>
      <c r="G39" s="17" t="s">
        <v>199</v>
      </c>
      <c r="H39" s="16">
        <v>41725</v>
      </c>
      <c r="I39" s="17" t="s">
        <v>179</v>
      </c>
      <c r="J39" s="17" t="s">
        <v>167</v>
      </c>
      <c r="K39" s="17" t="s">
        <v>180</v>
      </c>
      <c r="L39" s="17"/>
      <c r="M39" s="17"/>
      <c r="N39">
        <f t="shared" si="0"/>
        <v>3</v>
      </c>
      <c r="O39" t="str">
        <f t="shared" si="1"/>
        <v xml:space="preserve"> BJ</v>
      </c>
    </row>
    <row r="40" spans="1:15" ht="12.75" customHeight="1" x14ac:dyDescent="0.2">
      <c r="A40" s="17"/>
      <c r="B40" s="17" t="s">
        <v>200</v>
      </c>
      <c r="C40" s="17" t="s">
        <v>201</v>
      </c>
      <c r="D40" s="17">
        <v>12.6</v>
      </c>
      <c r="E40" s="17">
        <v>48</v>
      </c>
      <c r="F40" s="17"/>
      <c r="G40" s="17" t="s">
        <v>178</v>
      </c>
      <c r="H40" s="16">
        <v>41720</v>
      </c>
      <c r="I40" s="17" t="s">
        <v>179</v>
      </c>
      <c r="J40" s="17" t="s">
        <v>167</v>
      </c>
      <c r="K40" s="17" t="s">
        <v>180</v>
      </c>
      <c r="L40" s="17"/>
      <c r="M40" s="17"/>
      <c r="N40">
        <f t="shared" si="0"/>
        <v>3</v>
      </c>
      <c r="O40" t="str">
        <f t="shared" si="1"/>
        <v>ByR</v>
      </c>
    </row>
    <row r="41" spans="1:15" ht="12.75" customHeight="1" x14ac:dyDescent="0.2">
      <c r="A41" s="17"/>
      <c r="B41" s="17" t="s">
        <v>200</v>
      </c>
      <c r="C41" s="17" t="s">
        <v>201</v>
      </c>
      <c r="D41" s="17">
        <v>14.4</v>
      </c>
      <c r="E41" s="17">
        <v>47</v>
      </c>
      <c r="F41" s="17"/>
      <c r="G41" s="17" t="s">
        <v>181</v>
      </c>
      <c r="H41" s="16">
        <v>41720</v>
      </c>
      <c r="I41" s="17" t="s">
        <v>179</v>
      </c>
      <c r="J41" s="17" t="s">
        <v>167</v>
      </c>
      <c r="K41" s="17" t="s">
        <v>180</v>
      </c>
      <c r="L41" s="17"/>
      <c r="M41" s="17"/>
      <c r="N41">
        <f t="shared" si="0"/>
        <v>3</v>
      </c>
      <c r="O41" t="str">
        <f t="shared" si="1"/>
        <v>ByR</v>
      </c>
    </row>
    <row r="42" spans="1:15" ht="12.75" customHeight="1" x14ac:dyDescent="0.2">
      <c r="A42" s="17"/>
      <c r="B42" s="17" t="s">
        <v>200</v>
      </c>
      <c r="C42" s="17" t="s">
        <v>201</v>
      </c>
      <c r="D42" s="17">
        <v>22</v>
      </c>
      <c r="E42" s="17">
        <v>50</v>
      </c>
      <c r="F42" s="17"/>
      <c r="G42" s="17" t="s">
        <v>182</v>
      </c>
      <c r="H42" s="16">
        <v>41721</v>
      </c>
      <c r="I42" s="17" t="s">
        <v>179</v>
      </c>
      <c r="J42" s="17" t="s">
        <v>167</v>
      </c>
      <c r="K42" s="17" t="s">
        <v>180</v>
      </c>
      <c r="L42" s="17"/>
      <c r="M42" s="17"/>
      <c r="N42">
        <f t="shared" si="0"/>
        <v>3</v>
      </c>
      <c r="O42" t="str">
        <f t="shared" si="1"/>
        <v>ByR</v>
      </c>
    </row>
    <row r="43" spans="1:15" ht="12.75" customHeight="1" x14ac:dyDescent="0.2">
      <c r="A43" s="17"/>
      <c r="B43" s="17" t="s">
        <v>200</v>
      </c>
      <c r="C43" s="17" t="s">
        <v>201</v>
      </c>
      <c r="D43" s="17">
        <v>24</v>
      </c>
      <c r="E43" s="17">
        <v>49</v>
      </c>
      <c r="F43" s="17"/>
      <c r="G43" s="17" t="s">
        <v>183</v>
      </c>
      <c r="H43" s="16">
        <v>41721</v>
      </c>
      <c r="I43" s="17" t="s">
        <v>179</v>
      </c>
      <c r="J43" s="17" t="s">
        <v>167</v>
      </c>
      <c r="K43" s="17" t="s">
        <v>180</v>
      </c>
      <c r="L43" s="17"/>
      <c r="M43" s="17"/>
      <c r="N43">
        <f t="shared" si="0"/>
        <v>3</v>
      </c>
      <c r="O43" t="str">
        <f t="shared" si="1"/>
        <v>ByR</v>
      </c>
    </row>
    <row r="44" spans="1:15" ht="12.75" customHeight="1" x14ac:dyDescent="0.2">
      <c r="A44" s="17"/>
      <c r="B44" s="17" t="s">
        <v>200</v>
      </c>
      <c r="C44" s="17" t="s">
        <v>201</v>
      </c>
      <c r="D44" s="17">
        <v>21.1</v>
      </c>
      <c r="E44" s="17">
        <v>46</v>
      </c>
      <c r="F44" s="17"/>
      <c r="G44" s="17" t="s">
        <v>184</v>
      </c>
      <c r="H44" s="16">
        <v>41721</v>
      </c>
      <c r="I44" s="17" t="s">
        <v>179</v>
      </c>
      <c r="J44" s="17" t="s">
        <v>167</v>
      </c>
      <c r="K44" s="17" t="s">
        <v>180</v>
      </c>
      <c r="L44" s="17"/>
      <c r="M44" s="17"/>
      <c r="N44">
        <f t="shared" si="0"/>
        <v>3</v>
      </c>
      <c r="O44" t="str">
        <f t="shared" si="1"/>
        <v>ByR</v>
      </c>
    </row>
    <row r="45" spans="1:15" ht="12.75" customHeight="1" x14ac:dyDescent="0.2">
      <c r="A45" s="17"/>
      <c r="B45" s="17" t="s">
        <v>200</v>
      </c>
      <c r="C45" s="17" t="s">
        <v>201</v>
      </c>
      <c r="D45" s="17">
        <v>24</v>
      </c>
      <c r="E45" s="17">
        <v>45</v>
      </c>
      <c r="F45" s="17"/>
      <c r="G45" s="17" t="s">
        <v>187</v>
      </c>
      <c r="H45" s="16">
        <v>41722</v>
      </c>
      <c r="I45" s="17" t="s">
        <v>179</v>
      </c>
      <c r="J45" s="17" t="s">
        <v>167</v>
      </c>
      <c r="K45" s="17" t="s">
        <v>180</v>
      </c>
      <c r="L45" s="17"/>
      <c r="M45" s="17"/>
      <c r="N45">
        <f t="shared" si="0"/>
        <v>3</v>
      </c>
      <c r="O45" t="str">
        <f t="shared" si="1"/>
        <v>ByR</v>
      </c>
    </row>
    <row r="46" spans="1:15" ht="12.75" customHeight="1" x14ac:dyDescent="0.2">
      <c r="A46" s="17"/>
      <c r="B46" s="17" t="s">
        <v>200</v>
      </c>
      <c r="C46" s="17" t="s">
        <v>201</v>
      </c>
      <c r="D46" s="17">
        <v>29</v>
      </c>
      <c r="E46" s="17">
        <v>51</v>
      </c>
      <c r="F46" s="17"/>
      <c r="G46" s="17" t="s">
        <v>188</v>
      </c>
      <c r="H46" s="16">
        <v>41722</v>
      </c>
      <c r="I46" s="17" t="s">
        <v>179</v>
      </c>
      <c r="J46" s="17" t="s">
        <v>167</v>
      </c>
      <c r="K46" s="17" t="s">
        <v>180</v>
      </c>
      <c r="L46" s="17"/>
      <c r="M46" s="17"/>
      <c r="N46">
        <f t="shared" si="0"/>
        <v>3</v>
      </c>
      <c r="O46" t="str">
        <f t="shared" si="1"/>
        <v>ByR</v>
      </c>
    </row>
    <row r="47" spans="1:15" ht="12.75" customHeight="1" x14ac:dyDescent="0.2">
      <c r="A47" s="17"/>
      <c r="B47" s="17" t="s">
        <v>200</v>
      </c>
      <c r="C47" s="17" t="s">
        <v>201</v>
      </c>
      <c r="D47" s="17">
        <v>26.8</v>
      </c>
      <c r="E47" s="17">
        <v>43</v>
      </c>
      <c r="F47" s="17"/>
      <c r="G47" s="17" t="s">
        <v>189</v>
      </c>
      <c r="H47" s="16">
        <v>41722</v>
      </c>
      <c r="I47" s="17" t="s">
        <v>179</v>
      </c>
      <c r="J47" s="17" t="s">
        <v>167</v>
      </c>
      <c r="K47" s="17" t="s">
        <v>180</v>
      </c>
      <c r="L47" s="17"/>
      <c r="M47" s="17"/>
      <c r="N47">
        <f t="shared" si="0"/>
        <v>3</v>
      </c>
      <c r="O47" t="str">
        <f t="shared" si="1"/>
        <v>ByR</v>
      </c>
    </row>
    <row r="48" spans="1:15" ht="12.75" customHeight="1" x14ac:dyDescent="0.2">
      <c r="A48" s="17"/>
      <c r="B48" s="17" t="s">
        <v>200</v>
      </c>
      <c r="C48" s="17" t="s">
        <v>201</v>
      </c>
      <c r="D48" s="17">
        <v>24.8</v>
      </c>
      <c r="E48" s="17">
        <v>32</v>
      </c>
      <c r="F48" s="17"/>
      <c r="G48" s="17" t="s">
        <v>190</v>
      </c>
      <c r="H48" s="16">
        <v>41723</v>
      </c>
      <c r="I48" s="17" t="s">
        <v>179</v>
      </c>
      <c r="J48" s="17" t="s">
        <v>167</v>
      </c>
      <c r="K48" s="17" t="s">
        <v>180</v>
      </c>
      <c r="L48" s="17"/>
      <c r="M48" s="17"/>
      <c r="N48">
        <f t="shared" si="0"/>
        <v>3</v>
      </c>
      <c r="O48" t="str">
        <f t="shared" si="1"/>
        <v>ByR</v>
      </c>
    </row>
    <row r="49" spans="1:15" ht="12.75" customHeight="1" x14ac:dyDescent="0.2">
      <c r="A49" s="17"/>
      <c r="B49" s="17" t="s">
        <v>200</v>
      </c>
      <c r="C49" s="17" t="s">
        <v>201</v>
      </c>
      <c r="D49" s="17">
        <v>20</v>
      </c>
      <c r="E49" s="17">
        <v>14</v>
      </c>
      <c r="F49" s="17"/>
      <c r="G49" s="17" t="s">
        <v>191</v>
      </c>
      <c r="H49" s="16">
        <v>41723</v>
      </c>
      <c r="I49" s="17" t="s">
        <v>179</v>
      </c>
      <c r="J49" s="17" t="s">
        <v>167</v>
      </c>
      <c r="K49" s="17" t="s">
        <v>180</v>
      </c>
      <c r="L49" s="17"/>
      <c r="M49" s="17"/>
      <c r="N49">
        <f t="shared" si="0"/>
        <v>3</v>
      </c>
      <c r="O49" t="str">
        <f t="shared" si="1"/>
        <v>ByR</v>
      </c>
    </row>
    <row r="50" spans="1:15" ht="12.75" customHeight="1" x14ac:dyDescent="0.2">
      <c r="A50" s="17"/>
      <c r="B50" s="17" t="s">
        <v>200</v>
      </c>
      <c r="C50" s="17" t="s">
        <v>201</v>
      </c>
      <c r="D50" s="17">
        <v>13.6</v>
      </c>
      <c r="E50" s="17">
        <v>55</v>
      </c>
      <c r="F50" s="17"/>
      <c r="G50" s="17" t="s">
        <v>192</v>
      </c>
      <c r="H50" s="16">
        <v>41723</v>
      </c>
      <c r="I50" s="17" t="s">
        <v>179</v>
      </c>
      <c r="J50" s="17" t="s">
        <v>167</v>
      </c>
      <c r="K50" s="17" t="s">
        <v>180</v>
      </c>
      <c r="L50" s="17"/>
      <c r="M50" s="17"/>
      <c r="N50">
        <f t="shared" si="0"/>
        <v>3</v>
      </c>
      <c r="O50" t="str">
        <f t="shared" si="1"/>
        <v>ByR</v>
      </c>
    </row>
    <row r="51" spans="1:15" ht="12.75" customHeight="1" x14ac:dyDescent="0.2">
      <c r="A51" s="17"/>
      <c r="B51" s="17" t="s">
        <v>200</v>
      </c>
      <c r="C51" s="17" t="s">
        <v>201</v>
      </c>
      <c r="D51" s="17">
        <v>25</v>
      </c>
      <c r="E51" s="17">
        <v>50</v>
      </c>
      <c r="F51" s="17"/>
      <c r="G51" s="17" t="s">
        <v>195</v>
      </c>
      <c r="H51" s="16">
        <v>41724</v>
      </c>
      <c r="I51" s="17" t="s">
        <v>179</v>
      </c>
      <c r="J51" s="17" t="s">
        <v>167</v>
      </c>
      <c r="K51" s="17" t="s">
        <v>180</v>
      </c>
      <c r="L51" s="17"/>
      <c r="M51" s="17"/>
      <c r="N51">
        <f t="shared" si="0"/>
        <v>3</v>
      </c>
      <c r="O51" t="str">
        <f t="shared" si="1"/>
        <v>ByR</v>
      </c>
    </row>
    <row r="52" spans="1:15" ht="12.75" customHeight="1" x14ac:dyDescent="0.2">
      <c r="A52" s="17"/>
      <c r="B52" s="17" t="s">
        <v>200</v>
      </c>
      <c r="C52" s="17" t="s">
        <v>201</v>
      </c>
      <c r="D52" s="17">
        <v>21.8</v>
      </c>
      <c r="E52" s="17">
        <v>47</v>
      </c>
      <c r="F52" s="17"/>
      <c r="G52" s="17" t="s">
        <v>196</v>
      </c>
      <c r="H52" s="16">
        <v>41724</v>
      </c>
      <c r="I52" s="17" t="s">
        <v>179</v>
      </c>
      <c r="J52" s="17" t="s">
        <v>167</v>
      </c>
      <c r="K52" s="17" t="s">
        <v>180</v>
      </c>
      <c r="L52" s="17"/>
      <c r="M52" s="17"/>
      <c r="N52">
        <f t="shared" si="0"/>
        <v>3</v>
      </c>
      <c r="O52" t="str">
        <f t="shared" si="1"/>
        <v>ByR</v>
      </c>
    </row>
    <row r="53" spans="1:15" ht="12.75" customHeight="1" x14ac:dyDescent="0.2">
      <c r="A53" s="17"/>
      <c r="B53" s="17" t="s">
        <v>200</v>
      </c>
      <c r="C53" s="17" t="s">
        <v>201</v>
      </c>
      <c r="D53" s="17">
        <v>8.5</v>
      </c>
      <c r="E53" s="17">
        <v>48</v>
      </c>
      <c r="F53" s="17"/>
      <c r="G53" s="17" t="s">
        <v>197</v>
      </c>
      <c r="H53" s="16">
        <v>41724</v>
      </c>
      <c r="I53" s="17" t="s">
        <v>179</v>
      </c>
      <c r="J53" s="17" t="s">
        <v>167</v>
      </c>
      <c r="K53" s="17" t="s">
        <v>180</v>
      </c>
      <c r="L53" s="17"/>
      <c r="M53" s="17"/>
      <c r="N53">
        <f t="shared" si="0"/>
        <v>3</v>
      </c>
      <c r="O53" t="str">
        <f t="shared" si="1"/>
        <v>ByR</v>
      </c>
    </row>
    <row r="54" spans="1:15" ht="12.75" customHeight="1" x14ac:dyDescent="0.2">
      <c r="A54" s="17"/>
      <c r="B54" s="17" t="s">
        <v>200</v>
      </c>
      <c r="C54" s="17" t="s">
        <v>201</v>
      </c>
      <c r="D54" s="17">
        <v>29.9</v>
      </c>
      <c r="E54" s="17">
        <v>61</v>
      </c>
      <c r="F54" s="17"/>
      <c r="G54" s="17" t="s">
        <v>198</v>
      </c>
      <c r="H54" s="16">
        <v>41725</v>
      </c>
      <c r="I54" s="17" t="s">
        <v>179</v>
      </c>
      <c r="J54" s="17" t="s">
        <v>167</v>
      </c>
      <c r="K54" s="17" t="s">
        <v>180</v>
      </c>
      <c r="L54" s="17"/>
      <c r="M54" s="17"/>
      <c r="N54">
        <f t="shared" si="0"/>
        <v>3</v>
      </c>
      <c r="O54" t="str">
        <f t="shared" si="1"/>
        <v>ByR</v>
      </c>
    </row>
    <row r="55" spans="1:15" ht="12.75" customHeight="1" x14ac:dyDescent="0.2">
      <c r="A55" s="17"/>
      <c r="B55" s="17" t="s">
        <v>200</v>
      </c>
      <c r="C55" s="17" t="s">
        <v>201</v>
      </c>
      <c r="D55" s="17">
        <v>11.9</v>
      </c>
      <c r="E55" s="17">
        <v>70</v>
      </c>
      <c r="F55" s="17"/>
      <c r="G55" s="17" t="s">
        <v>199</v>
      </c>
      <c r="H55" s="16">
        <v>41725</v>
      </c>
      <c r="I55" s="17" t="s">
        <v>179</v>
      </c>
      <c r="J55" s="17" t="s">
        <v>167</v>
      </c>
      <c r="K55" s="17" t="s">
        <v>180</v>
      </c>
      <c r="L55" s="17"/>
      <c r="M55" s="17"/>
      <c r="N55">
        <f t="shared" si="0"/>
        <v>3</v>
      </c>
      <c r="O55" t="str">
        <f t="shared" si="1"/>
        <v>ByR</v>
      </c>
    </row>
    <row r="56" spans="1:15" ht="12.75" customHeight="1" x14ac:dyDescent="0.2">
      <c r="A56" s="17"/>
      <c r="B56" s="17" t="s">
        <v>202</v>
      </c>
      <c r="C56" s="17" t="s">
        <v>203</v>
      </c>
      <c r="D56" s="17">
        <v>16.7</v>
      </c>
      <c r="E56" s="17">
        <v>31</v>
      </c>
      <c r="F56" s="17"/>
      <c r="G56" s="17" t="s">
        <v>204</v>
      </c>
      <c r="H56" s="16">
        <v>41706</v>
      </c>
      <c r="I56" s="17"/>
      <c r="J56" s="17" t="s">
        <v>148</v>
      </c>
      <c r="K56" s="17" t="s">
        <v>176</v>
      </c>
      <c r="L56" s="17"/>
      <c r="M56" s="17"/>
      <c r="N56">
        <f t="shared" si="0"/>
        <v>3</v>
      </c>
      <c r="O56" t="str">
        <f t="shared" si="1"/>
        <v xml:space="preserve"> CC</v>
      </c>
    </row>
    <row r="57" spans="1:15" ht="12.75" customHeight="1" x14ac:dyDescent="0.2">
      <c r="A57" s="17"/>
      <c r="B57" s="17" t="s">
        <v>202</v>
      </c>
      <c r="C57" s="17" t="s">
        <v>203</v>
      </c>
      <c r="D57" s="17">
        <v>12.8</v>
      </c>
      <c r="E57" s="17">
        <v>25</v>
      </c>
      <c r="F57" s="17"/>
      <c r="G57" s="17" t="s">
        <v>205</v>
      </c>
      <c r="H57" s="16">
        <v>41706</v>
      </c>
      <c r="I57" s="17"/>
      <c r="J57" s="17" t="s">
        <v>148</v>
      </c>
      <c r="K57" s="17" t="s">
        <v>176</v>
      </c>
      <c r="L57" s="17"/>
      <c r="M57" s="17"/>
      <c r="N57">
        <f t="shared" si="0"/>
        <v>3</v>
      </c>
      <c r="O57" t="str">
        <f t="shared" si="1"/>
        <v xml:space="preserve"> CC</v>
      </c>
    </row>
    <row r="58" spans="1:15" ht="12.75" customHeight="1" x14ac:dyDescent="0.2">
      <c r="A58" s="17"/>
      <c r="B58" s="17" t="s">
        <v>202</v>
      </c>
      <c r="C58" s="17" t="s">
        <v>203</v>
      </c>
      <c r="D58" s="17">
        <v>15.8</v>
      </c>
      <c r="E58" s="17">
        <v>23</v>
      </c>
      <c r="F58" s="17"/>
      <c r="G58" s="17" t="s">
        <v>204</v>
      </c>
      <c r="H58" s="16">
        <v>41707</v>
      </c>
      <c r="I58" s="17"/>
      <c r="J58" s="17" t="s">
        <v>148</v>
      </c>
      <c r="K58" s="17" t="s">
        <v>176</v>
      </c>
      <c r="L58" s="17"/>
      <c r="M58" s="17"/>
      <c r="N58">
        <f t="shared" si="0"/>
        <v>3</v>
      </c>
      <c r="O58" t="str">
        <f t="shared" si="1"/>
        <v xml:space="preserve"> CC</v>
      </c>
    </row>
    <row r="59" spans="1:15" ht="12.75" customHeight="1" x14ac:dyDescent="0.2">
      <c r="A59" s="17"/>
      <c r="B59" s="17" t="s">
        <v>202</v>
      </c>
      <c r="C59" s="17" t="s">
        <v>203</v>
      </c>
      <c r="D59" s="17">
        <v>13.6</v>
      </c>
      <c r="E59" s="17">
        <v>15</v>
      </c>
      <c r="F59" s="17"/>
      <c r="G59" s="17" t="s">
        <v>178</v>
      </c>
      <c r="H59" s="16">
        <v>41720</v>
      </c>
      <c r="I59" s="17" t="s">
        <v>179</v>
      </c>
      <c r="J59" s="17" t="s">
        <v>148</v>
      </c>
      <c r="K59" s="17" t="s">
        <v>180</v>
      </c>
      <c r="L59" s="17"/>
      <c r="M59" s="17"/>
      <c r="N59">
        <f t="shared" si="0"/>
        <v>3</v>
      </c>
      <c r="O59" t="str">
        <f t="shared" si="1"/>
        <v xml:space="preserve"> CC</v>
      </c>
    </row>
    <row r="60" spans="1:15" ht="12.75" customHeight="1" x14ac:dyDescent="0.2">
      <c r="A60" s="17"/>
      <c r="B60" s="17" t="s">
        <v>202</v>
      </c>
      <c r="C60" s="17" t="s">
        <v>203</v>
      </c>
      <c r="D60" s="17">
        <v>15.1</v>
      </c>
      <c r="E60" s="17">
        <v>31</v>
      </c>
      <c r="F60" s="17"/>
      <c r="G60" s="17" t="s">
        <v>181</v>
      </c>
      <c r="H60" s="16">
        <v>41720</v>
      </c>
      <c r="I60" s="17" t="s">
        <v>179</v>
      </c>
      <c r="J60" s="17" t="s">
        <v>148</v>
      </c>
      <c r="K60" s="17" t="s">
        <v>180</v>
      </c>
      <c r="L60" s="17"/>
      <c r="M60" s="17"/>
      <c r="N60">
        <f t="shared" si="0"/>
        <v>3</v>
      </c>
      <c r="O60" t="str">
        <f t="shared" si="1"/>
        <v xml:space="preserve"> CC</v>
      </c>
    </row>
    <row r="61" spans="1:15" ht="12.75" customHeight="1" x14ac:dyDescent="0.2">
      <c r="A61" s="17"/>
      <c r="B61" s="17" t="s">
        <v>202</v>
      </c>
      <c r="C61" s="17" t="s">
        <v>203</v>
      </c>
      <c r="D61" s="17">
        <v>30.2</v>
      </c>
      <c r="E61" s="17">
        <v>37</v>
      </c>
      <c r="F61" s="17"/>
      <c r="G61" s="17" t="s">
        <v>182</v>
      </c>
      <c r="H61" s="16">
        <v>41721</v>
      </c>
      <c r="I61" s="17" t="s">
        <v>179</v>
      </c>
      <c r="J61" s="17" t="s">
        <v>148</v>
      </c>
      <c r="K61" s="17" t="s">
        <v>180</v>
      </c>
      <c r="L61" s="17"/>
      <c r="M61" s="17"/>
      <c r="N61">
        <f t="shared" si="0"/>
        <v>3</v>
      </c>
      <c r="O61" t="str">
        <f t="shared" si="1"/>
        <v xml:space="preserve"> CC</v>
      </c>
    </row>
    <row r="62" spans="1:15" ht="12.75" customHeight="1" x14ac:dyDescent="0.2">
      <c r="A62" s="17"/>
      <c r="B62" s="17" t="s">
        <v>202</v>
      </c>
      <c r="C62" s="17" t="s">
        <v>203</v>
      </c>
      <c r="D62" s="17">
        <v>30.2</v>
      </c>
      <c r="E62" s="17">
        <v>35</v>
      </c>
      <c r="F62" s="17"/>
      <c r="G62" s="17" t="s">
        <v>183</v>
      </c>
      <c r="H62" s="16">
        <v>41721</v>
      </c>
      <c r="I62" s="17" t="s">
        <v>179</v>
      </c>
      <c r="J62" s="17" t="s">
        <v>167</v>
      </c>
      <c r="K62" s="17" t="s">
        <v>180</v>
      </c>
      <c r="L62" s="17"/>
      <c r="M62" s="17"/>
      <c r="N62">
        <f t="shared" si="0"/>
        <v>3</v>
      </c>
      <c r="O62" t="str">
        <f t="shared" si="1"/>
        <v xml:space="preserve"> CC</v>
      </c>
    </row>
    <row r="63" spans="1:15" ht="12.75" customHeight="1" x14ac:dyDescent="0.2">
      <c r="A63" s="17"/>
      <c r="B63" s="17" t="s">
        <v>202</v>
      </c>
      <c r="C63" s="17" t="s">
        <v>203</v>
      </c>
      <c r="D63" s="17">
        <v>26.5</v>
      </c>
      <c r="E63" s="17">
        <v>32</v>
      </c>
      <c r="F63" s="17"/>
      <c r="G63" s="17" t="s">
        <v>184</v>
      </c>
      <c r="H63" s="16">
        <v>41721</v>
      </c>
      <c r="I63" s="17" t="s">
        <v>179</v>
      </c>
      <c r="J63" s="17" t="s">
        <v>167</v>
      </c>
      <c r="K63" s="17" t="s">
        <v>180</v>
      </c>
      <c r="L63" s="17"/>
      <c r="M63" s="17"/>
      <c r="N63">
        <f t="shared" si="0"/>
        <v>3</v>
      </c>
      <c r="O63" t="str">
        <f t="shared" si="1"/>
        <v xml:space="preserve"> CC</v>
      </c>
    </row>
    <row r="64" spans="1:15" ht="12.75" customHeight="1" x14ac:dyDescent="0.2">
      <c r="A64" s="17"/>
      <c r="B64" s="17" t="s">
        <v>202</v>
      </c>
      <c r="C64" s="17" t="s">
        <v>203</v>
      </c>
      <c r="D64" s="17">
        <v>14.1</v>
      </c>
      <c r="E64" s="17">
        <v>36</v>
      </c>
      <c r="F64" s="17"/>
      <c r="G64" s="17" t="s">
        <v>185</v>
      </c>
      <c r="H64" s="16">
        <v>41721</v>
      </c>
      <c r="I64" s="17" t="s">
        <v>179</v>
      </c>
      <c r="J64" s="17" t="s">
        <v>167</v>
      </c>
      <c r="K64" s="17" t="s">
        <v>180</v>
      </c>
      <c r="L64" s="17"/>
      <c r="M64" s="17"/>
      <c r="N64">
        <f t="shared" si="0"/>
        <v>3</v>
      </c>
      <c r="O64" t="str">
        <f t="shared" si="1"/>
        <v xml:space="preserve"> CC</v>
      </c>
    </row>
    <row r="65" spans="1:15" ht="12.75" customHeight="1" x14ac:dyDescent="0.2">
      <c r="A65" s="17"/>
      <c r="B65" s="17" t="s">
        <v>202</v>
      </c>
      <c r="C65" s="17" t="s">
        <v>203</v>
      </c>
      <c r="D65" s="17">
        <v>21</v>
      </c>
      <c r="E65" s="17">
        <v>38</v>
      </c>
      <c r="F65" s="17"/>
      <c r="G65" s="17" t="s">
        <v>186</v>
      </c>
      <c r="H65" s="16">
        <v>41722</v>
      </c>
      <c r="I65" s="17" t="s">
        <v>179</v>
      </c>
      <c r="J65" s="17" t="s">
        <v>167</v>
      </c>
      <c r="K65" s="17" t="s">
        <v>180</v>
      </c>
      <c r="L65" s="17"/>
      <c r="M65" s="17"/>
      <c r="N65">
        <f t="shared" si="0"/>
        <v>3</v>
      </c>
      <c r="O65" t="str">
        <f t="shared" si="1"/>
        <v xml:space="preserve"> CC</v>
      </c>
    </row>
    <row r="66" spans="1:15" ht="12.75" customHeight="1" x14ac:dyDescent="0.2">
      <c r="A66" s="17"/>
      <c r="B66" s="17" t="s">
        <v>202</v>
      </c>
      <c r="C66" s="17" t="s">
        <v>203</v>
      </c>
      <c r="D66" s="17">
        <v>29</v>
      </c>
      <c r="E66" s="17">
        <v>34</v>
      </c>
      <c r="F66" s="17"/>
      <c r="G66" s="17" t="s">
        <v>187</v>
      </c>
      <c r="H66" s="16">
        <v>41722</v>
      </c>
      <c r="I66" s="17" t="s">
        <v>179</v>
      </c>
      <c r="J66" s="17" t="s">
        <v>167</v>
      </c>
      <c r="K66" s="17" t="s">
        <v>180</v>
      </c>
      <c r="L66" s="17"/>
      <c r="M66" s="17"/>
      <c r="N66">
        <f t="shared" si="0"/>
        <v>3</v>
      </c>
      <c r="O66" t="str">
        <f t="shared" si="1"/>
        <v xml:space="preserve"> CC</v>
      </c>
    </row>
    <row r="67" spans="1:15" ht="12.75" customHeight="1" x14ac:dyDescent="0.2">
      <c r="A67" s="17"/>
      <c r="B67" s="17" t="s">
        <v>202</v>
      </c>
      <c r="C67" s="17" t="s">
        <v>203</v>
      </c>
      <c r="D67" s="17">
        <v>20.5</v>
      </c>
      <c r="E67" s="17">
        <v>51</v>
      </c>
      <c r="F67" s="17"/>
      <c r="G67" s="17" t="s">
        <v>188</v>
      </c>
      <c r="H67" s="16">
        <v>41722</v>
      </c>
      <c r="I67" s="17" t="s">
        <v>179</v>
      </c>
      <c r="J67" s="17" t="s">
        <v>167</v>
      </c>
      <c r="K67" s="17" t="s">
        <v>180</v>
      </c>
      <c r="L67" s="17"/>
      <c r="M67" s="17"/>
      <c r="N67">
        <f t="shared" si="0"/>
        <v>3</v>
      </c>
      <c r="O67" t="str">
        <f t="shared" si="1"/>
        <v xml:space="preserve"> CC</v>
      </c>
    </row>
    <row r="68" spans="1:15" ht="12.75" customHeight="1" x14ac:dyDescent="0.2">
      <c r="A68" s="17"/>
      <c r="B68" s="17" t="s">
        <v>202</v>
      </c>
      <c r="C68" s="17" t="s">
        <v>203</v>
      </c>
      <c r="D68" s="17">
        <v>25.3</v>
      </c>
      <c r="E68" s="17">
        <v>34</v>
      </c>
      <c r="F68" s="17"/>
      <c r="G68" s="17" t="s">
        <v>189</v>
      </c>
      <c r="H68" s="16">
        <v>41722</v>
      </c>
      <c r="I68" s="17" t="s">
        <v>179</v>
      </c>
      <c r="J68" s="17" t="s">
        <v>167</v>
      </c>
      <c r="K68" s="17" t="s">
        <v>180</v>
      </c>
      <c r="L68" s="17"/>
      <c r="M68" s="17"/>
      <c r="N68">
        <f t="shared" si="0"/>
        <v>3</v>
      </c>
      <c r="O68" t="str">
        <f t="shared" si="1"/>
        <v xml:space="preserve"> CC</v>
      </c>
    </row>
    <row r="69" spans="1:15" ht="12.75" customHeight="1" x14ac:dyDescent="0.2">
      <c r="A69" s="17"/>
      <c r="B69" s="17" t="s">
        <v>202</v>
      </c>
      <c r="C69" s="17" t="s">
        <v>203</v>
      </c>
      <c r="D69" s="17">
        <v>24.3</v>
      </c>
      <c r="E69" s="17">
        <v>30</v>
      </c>
      <c r="F69" s="17"/>
      <c r="G69" s="17" t="s">
        <v>190</v>
      </c>
      <c r="H69" s="16">
        <v>41723</v>
      </c>
      <c r="I69" s="17" t="s">
        <v>179</v>
      </c>
      <c r="J69" s="17" t="s">
        <v>167</v>
      </c>
      <c r="K69" s="17" t="s">
        <v>180</v>
      </c>
      <c r="L69" s="17"/>
      <c r="M69" s="17"/>
      <c r="N69">
        <f t="shared" si="0"/>
        <v>3</v>
      </c>
      <c r="O69" t="str">
        <f t="shared" si="1"/>
        <v xml:space="preserve"> CC</v>
      </c>
    </row>
    <row r="70" spans="1:15" ht="12.75" customHeight="1" x14ac:dyDescent="0.2">
      <c r="A70" s="17"/>
      <c r="B70" s="17" t="s">
        <v>202</v>
      </c>
      <c r="C70" s="17" t="s">
        <v>203</v>
      </c>
      <c r="D70" s="17">
        <v>20.7</v>
      </c>
      <c r="E70" s="17">
        <v>36</v>
      </c>
      <c r="F70" s="17"/>
      <c r="G70" s="17" t="s">
        <v>191</v>
      </c>
      <c r="H70" s="16">
        <v>41723</v>
      </c>
      <c r="I70" s="17" t="s">
        <v>179</v>
      </c>
      <c r="J70" s="17" t="s">
        <v>167</v>
      </c>
      <c r="K70" s="17" t="s">
        <v>180</v>
      </c>
      <c r="L70" s="17"/>
      <c r="M70" s="17"/>
      <c r="N70">
        <f t="shared" si="0"/>
        <v>3</v>
      </c>
      <c r="O70" t="str">
        <f t="shared" si="1"/>
        <v xml:space="preserve"> CC</v>
      </c>
    </row>
    <row r="71" spans="1:15" ht="12.75" customHeight="1" x14ac:dyDescent="0.2">
      <c r="A71" s="17"/>
      <c r="B71" s="17" t="s">
        <v>202</v>
      </c>
      <c r="C71" s="17" t="s">
        <v>203</v>
      </c>
      <c r="D71" s="17">
        <v>13.5</v>
      </c>
      <c r="E71" s="17">
        <v>49</v>
      </c>
      <c r="F71" s="17"/>
      <c r="G71" s="17" t="s">
        <v>192</v>
      </c>
      <c r="H71" s="16">
        <v>41723</v>
      </c>
      <c r="I71" s="17" t="s">
        <v>179</v>
      </c>
      <c r="J71" s="17" t="s">
        <v>167</v>
      </c>
      <c r="K71" s="17" t="s">
        <v>180</v>
      </c>
      <c r="L71" s="17"/>
      <c r="M71" s="17"/>
      <c r="N71">
        <f t="shared" si="0"/>
        <v>3</v>
      </c>
      <c r="O71" t="str">
        <f t="shared" si="1"/>
        <v xml:space="preserve"> CC</v>
      </c>
    </row>
    <row r="72" spans="1:15" ht="12.75" customHeight="1" x14ac:dyDescent="0.2">
      <c r="A72" s="17"/>
      <c r="B72" s="17" t="s">
        <v>202</v>
      </c>
      <c r="C72" s="17" t="s">
        <v>203</v>
      </c>
      <c r="D72" s="17">
        <v>14.2</v>
      </c>
      <c r="E72" s="17">
        <v>45</v>
      </c>
      <c r="F72" s="17"/>
      <c r="G72" s="17" t="s">
        <v>193</v>
      </c>
      <c r="H72" s="16">
        <v>41723</v>
      </c>
      <c r="I72" s="17" t="s">
        <v>179</v>
      </c>
      <c r="J72" s="17" t="s">
        <v>167</v>
      </c>
      <c r="K72" s="17" t="s">
        <v>180</v>
      </c>
      <c r="L72" s="17"/>
      <c r="M72" s="17"/>
      <c r="N72">
        <f t="shared" si="0"/>
        <v>3</v>
      </c>
      <c r="O72" t="str">
        <f t="shared" si="1"/>
        <v xml:space="preserve"> CC</v>
      </c>
    </row>
    <row r="73" spans="1:15" ht="12.75" customHeight="1" x14ac:dyDescent="0.2">
      <c r="A73" s="17"/>
      <c r="B73" s="17" t="s">
        <v>202</v>
      </c>
      <c r="C73" s="17" t="s">
        <v>203</v>
      </c>
      <c r="D73" s="17">
        <v>23</v>
      </c>
      <c r="E73" s="17">
        <v>37</v>
      </c>
      <c r="F73" s="17"/>
      <c r="G73" s="17" t="s">
        <v>195</v>
      </c>
      <c r="H73" s="16">
        <v>41724</v>
      </c>
      <c r="I73" s="17" t="s">
        <v>179</v>
      </c>
      <c r="J73" s="17" t="s">
        <v>167</v>
      </c>
      <c r="K73" s="17" t="s">
        <v>180</v>
      </c>
      <c r="L73" s="17"/>
      <c r="M73" s="17"/>
      <c r="N73">
        <f t="shared" si="0"/>
        <v>3</v>
      </c>
      <c r="O73" t="str">
        <f t="shared" si="1"/>
        <v xml:space="preserve"> CC</v>
      </c>
    </row>
    <row r="74" spans="1:15" ht="12.75" customHeight="1" x14ac:dyDescent="0.2">
      <c r="A74" s="17"/>
      <c r="B74" s="17" t="s">
        <v>202</v>
      </c>
      <c r="C74" s="17" t="s">
        <v>203</v>
      </c>
      <c r="D74" s="17">
        <v>21.5</v>
      </c>
      <c r="E74" s="17">
        <v>26</v>
      </c>
      <c r="F74" s="17"/>
      <c r="G74" s="17" t="s">
        <v>196</v>
      </c>
      <c r="H74" s="16">
        <v>41724</v>
      </c>
      <c r="I74" s="17" t="s">
        <v>179</v>
      </c>
      <c r="J74" s="17" t="s">
        <v>167</v>
      </c>
      <c r="K74" s="17" t="s">
        <v>180</v>
      </c>
      <c r="L74" s="17"/>
      <c r="M74" s="17"/>
      <c r="N74">
        <f t="shared" si="0"/>
        <v>3</v>
      </c>
      <c r="O74" t="str">
        <f t="shared" si="1"/>
        <v xml:space="preserve"> CC</v>
      </c>
    </row>
    <row r="75" spans="1:15" ht="12.75" customHeight="1" x14ac:dyDescent="0.2">
      <c r="A75" s="17"/>
      <c r="B75" s="17" t="s">
        <v>202</v>
      </c>
      <c r="C75" s="17" t="s">
        <v>203</v>
      </c>
      <c r="D75" s="17">
        <v>10.3</v>
      </c>
      <c r="E75" s="17">
        <v>47</v>
      </c>
      <c r="F75" s="17"/>
      <c r="G75" s="17" t="s">
        <v>197</v>
      </c>
      <c r="H75" s="16">
        <v>41724</v>
      </c>
      <c r="I75" s="17" t="s">
        <v>179</v>
      </c>
      <c r="J75" s="17" t="s">
        <v>167</v>
      </c>
      <c r="K75" s="17" t="s">
        <v>180</v>
      </c>
      <c r="L75" s="17"/>
      <c r="M75" s="17"/>
      <c r="N75">
        <f t="shared" si="0"/>
        <v>3</v>
      </c>
      <c r="O75" t="str">
        <f t="shared" si="1"/>
        <v xml:space="preserve"> CC</v>
      </c>
    </row>
    <row r="76" spans="1:15" ht="12.75" customHeight="1" x14ac:dyDescent="0.2">
      <c r="A76" s="17"/>
      <c r="B76" s="17" t="s">
        <v>202</v>
      </c>
      <c r="C76" s="17" t="s">
        <v>203</v>
      </c>
      <c r="D76" s="17">
        <v>32.5</v>
      </c>
      <c r="E76" s="17">
        <v>35</v>
      </c>
      <c r="F76" s="17"/>
      <c r="G76" s="17" t="s">
        <v>198</v>
      </c>
      <c r="H76" s="16">
        <v>41725</v>
      </c>
      <c r="I76" s="17" t="s">
        <v>179</v>
      </c>
      <c r="J76" s="17" t="s">
        <v>167</v>
      </c>
      <c r="K76" s="17" t="s">
        <v>180</v>
      </c>
      <c r="L76" s="17"/>
      <c r="M76" s="17"/>
      <c r="N76">
        <f t="shared" si="0"/>
        <v>3</v>
      </c>
      <c r="O76" t="str">
        <f t="shared" si="1"/>
        <v xml:space="preserve"> CC</v>
      </c>
    </row>
    <row r="77" spans="1:15" ht="12.75" customHeight="1" x14ac:dyDescent="0.2">
      <c r="A77" s="17"/>
      <c r="B77" s="17" t="s">
        <v>202</v>
      </c>
      <c r="C77" s="17" t="s">
        <v>203</v>
      </c>
      <c r="D77" s="17">
        <v>13.1</v>
      </c>
      <c r="E77" s="17">
        <v>58</v>
      </c>
      <c r="F77" s="17"/>
      <c r="G77" s="17" t="s">
        <v>199</v>
      </c>
      <c r="H77" s="16">
        <v>41725</v>
      </c>
      <c r="I77" s="17" t="s">
        <v>179</v>
      </c>
      <c r="J77" s="17" t="s">
        <v>148</v>
      </c>
      <c r="K77" s="17" t="s">
        <v>180</v>
      </c>
      <c r="L77" s="17"/>
      <c r="M77" s="17"/>
      <c r="N77">
        <f t="shared" si="0"/>
        <v>3</v>
      </c>
      <c r="O77" t="str">
        <f t="shared" si="1"/>
        <v xml:space="preserve"> CC</v>
      </c>
    </row>
    <row r="78" spans="1:15" ht="12.75" customHeight="1" x14ac:dyDescent="0.2">
      <c r="A78" s="17"/>
      <c r="B78" s="17" t="s">
        <v>202</v>
      </c>
      <c r="C78" s="17" t="s">
        <v>203</v>
      </c>
      <c r="D78" s="17">
        <v>8.5</v>
      </c>
      <c r="E78" s="17">
        <v>9</v>
      </c>
      <c r="F78" s="17"/>
      <c r="G78" s="17" t="s">
        <v>206</v>
      </c>
      <c r="H78" s="16">
        <v>41749</v>
      </c>
      <c r="I78" s="17"/>
      <c r="J78" s="17" t="s">
        <v>148</v>
      </c>
      <c r="K78" s="17" t="s">
        <v>176</v>
      </c>
      <c r="L78" s="17"/>
      <c r="M78" s="17"/>
      <c r="N78">
        <f t="shared" si="0"/>
        <v>4</v>
      </c>
      <c r="O78" t="str">
        <f t="shared" si="1"/>
        <v xml:space="preserve"> CC</v>
      </c>
    </row>
    <row r="79" spans="1:15" ht="12.75" customHeight="1" x14ac:dyDescent="0.2">
      <c r="A79" s="17"/>
      <c r="B79" s="17" t="s">
        <v>202</v>
      </c>
      <c r="C79" s="17" t="s">
        <v>203</v>
      </c>
      <c r="D79" s="17">
        <v>8.5</v>
      </c>
      <c r="E79" s="17">
        <v>15</v>
      </c>
      <c r="F79" s="17"/>
      <c r="G79" s="17" t="s">
        <v>206</v>
      </c>
      <c r="H79" s="16">
        <v>41749</v>
      </c>
      <c r="I79" s="17"/>
      <c r="J79" s="17" t="s">
        <v>148</v>
      </c>
      <c r="K79" s="17" t="s">
        <v>176</v>
      </c>
      <c r="L79" s="17"/>
      <c r="M79" s="17"/>
      <c r="N79">
        <f t="shared" si="0"/>
        <v>4</v>
      </c>
      <c r="O79" t="str">
        <f t="shared" si="1"/>
        <v xml:space="preserve"> CC</v>
      </c>
    </row>
    <row r="80" spans="1:15" ht="12.75" customHeight="1" x14ac:dyDescent="0.2">
      <c r="A80" s="17"/>
      <c r="B80" s="17" t="s">
        <v>202</v>
      </c>
      <c r="C80" s="17" t="s">
        <v>203</v>
      </c>
      <c r="D80" s="17">
        <v>29.2</v>
      </c>
      <c r="E80" s="17">
        <v>36</v>
      </c>
      <c r="F80" s="17"/>
      <c r="G80" s="17" t="s">
        <v>204</v>
      </c>
      <c r="H80" s="16">
        <v>41747</v>
      </c>
      <c r="I80" s="17"/>
      <c r="J80" s="17" t="s">
        <v>167</v>
      </c>
      <c r="K80" s="17" t="s">
        <v>176</v>
      </c>
      <c r="L80" s="17"/>
      <c r="M80" s="17"/>
      <c r="N80">
        <f t="shared" si="0"/>
        <v>4</v>
      </c>
      <c r="O80" t="str">
        <f t="shared" si="1"/>
        <v xml:space="preserve"> CC</v>
      </c>
    </row>
    <row r="81" spans="1:15" ht="12.75" customHeight="1" x14ac:dyDescent="0.2">
      <c r="A81" s="17"/>
      <c r="B81" s="17" t="s">
        <v>202</v>
      </c>
      <c r="C81" s="17" t="s">
        <v>203</v>
      </c>
      <c r="D81" s="17">
        <v>26</v>
      </c>
      <c r="E81" s="17">
        <v>38</v>
      </c>
      <c r="F81" s="17"/>
      <c r="G81" s="17" t="s">
        <v>205</v>
      </c>
      <c r="H81" s="16">
        <v>41747</v>
      </c>
      <c r="I81" s="17"/>
      <c r="J81" s="17" t="s">
        <v>167</v>
      </c>
      <c r="K81" s="17" t="s">
        <v>176</v>
      </c>
      <c r="L81" s="17"/>
      <c r="M81" s="17"/>
      <c r="N81">
        <f t="shared" si="0"/>
        <v>4</v>
      </c>
      <c r="O81" t="str">
        <f t="shared" si="1"/>
        <v xml:space="preserve"> CC</v>
      </c>
    </row>
    <row r="82" spans="1:15" ht="12.75" customHeight="1" x14ac:dyDescent="0.2">
      <c r="A82" s="17"/>
      <c r="B82" s="17" t="s">
        <v>202</v>
      </c>
      <c r="C82" s="17" t="s">
        <v>203</v>
      </c>
      <c r="D82" s="17">
        <v>28.8</v>
      </c>
      <c r="E82" s="17">
        <v>32</v>
      </c>
      <c r="F82" s="17"/>
      <c r="G82" s="17" t="s">
        <v>207</v>
      </c>
      <c r="H82" s="16">
        <v>41748</v>
      </c>
      <c r="I82" s="17"/>
      <c r="J82" s="17" t="s">
        <v>167</v>
      </c>
      <c r="K82" s="17" t="s">
        <v>176</v>
      </c>
      <c r="L82" s="17"/>
      <c r="M82" s="17"/>
      <c r="N82">
        <f t="shared" si="0"/>
        <v>4</v>
      </c>
      <c r="O82" t="str">
        <f t="shared" si="1"/>
        <v xml:space="preserve"> CC</v>
      </c>
    </row>
    <row r="83" spans="1:15" ht="12.75" customHeight="1" x14ac:dyDescent="0.2">
      <c r="A83" s="17"/>
      <c r="B83" s="17" t="s">
        <v>202</v>
      </c>
      <c r="C83" s="17" t="s">
        <v>203</v>
      </c>
      <c r="D83" s="17">
        <v>22.6</v>
      </c>
      <c r="E83" s="17">
        <v>35</v>
      </c>
      <c r="F83" s="17"/>
      <c r="G83" s="17" t="s">
        <v>208</v>
      </c>
      <c r="H83" s="16">
        <v>41748</v>
      </c>
      <c r="I83" s="17"/>
      <c r="J83" s="17" t="s">
        <v>167</v>
      </c>
      <c r="K83" s="17" t="s">
        <v>176</v>
      </c>
      <c r="L83" s="17"/>
      <c r="M83" s="17"/>
      <c r="N83">
        <f t="shared" si="0"/>
        <v>4</v>
      </c>
      <c r="O83" t="str">
        <f t="shared" si="1"/>
        <v xml:space="preserve"> CC</v>
      </c>
    </row>
    <row r="84" spans="1:15" ht="12.75" customHeight="1" x14ac:dyDescent="0.2">
      <c r="A84" s="17"/>
      <c r="B84" s="17" t="s">
        <v>209</v>
      </c>
      <c r="C84" s="17" t="s">
        <v>210</v>
      </c>
      <c r="D84" s="17">
        <v>22.5</v>
      </c>
      <c r="E84" s="17">
        <v>83</v>
      </c>
      <c r="F84" s="17"/>
      <c r="G84" s="17" t="s">
        <v>171</v>
      </c>
      <c r="H84" s="16">
        <v>41589</v>
      </c>
      <c r="I84" s="17"/>
      <c r="J84" s="17" t="s">
        <v>167</v>
      </c>
      <c r="K84" s="17" t="s">
        <v>168</v>
      </c>
      <c r="L84" s="17"/>
      <c r="M84" s="17"/>
      <c r="N84">
        <f t="shared" si="0"/>
        <v>11</v>
      </c>
      <c r="O84" t="str">
        <f t="shared" si="1"/>
        <v xml:space="preserve"> DM</v>
      </c>
    </row>
    <row r="85" spans="1:15" ht="12.75" customHeight="1" x14ac:dyDescent="0.2">
      <c r="A85" s="17"/>
      <c r="B85" s="17" t="s">
        <v>209</v>
      </c>
      <c r="C85" s="17" t="s">
        <v>210</v>
      </c>
      <c r="D85" s="17">
        <v>21.1</v>
      </c>
      <c r="E85" s="17">
        <v>65</v>
      </c>
      <c r="F85" s="17"/>
      <c r="G85" s="17" t="s">
        <v>171</v>
      </c>
      <c r="H85" s="16">
        <v>41651</v>
      </c>
      <c r="I85" s="17"/>
      <c r="J85" s="17" t="s">
        <v>167</v>
      </c>
      <c r="K85" s="17" t="s">
        <v>168</v>
      </c>
      <c r="L85" s="17"/>
      <c r="M85" s="17"/>
      <c r="N85">
        <f t="shared" si="0"/>
        <v>1</v>
      </c>
      <c r="O85" t="str">
        <f t="shared" si="1"/>
        <v xml:space="preserve"> DM</v>
      </c>
    </row>
    <row r="86" spans="1:15" ht="12.75" customHeight="1" x14ac:dyDescent="0.2">
      <c r="A86" s="17"/>
      <c r="B86" s="17" t="s">
        <v>209</v>
      </c>
      <c r="C86" s="17" t="s">
        <v>210</v>
      </c>
      <c r="D86" s="17">
        <v>14</v>
      </c>
      <c r="E86" s="17">
        <v>18</v>
      </c>
      <c r="F86" s="17"/>
      <c r="G86" s="17" t="s">
        <v>204</v>
      </c>
      <c r="H86" s="16">
        <v>41707</v>
      </c>
      <c r="I86" s="17"/>
      <c r="J86" s="17" t="s">
        <v>148</v>
      </c>
      <c r="K86" s="17" t="s">
        <v>176</v>
      </c>
      <c r="L86" s="17"/>
      <c r="M86" s="17"/>
      <c r="N86">
        <f t="shared" si="0"/>
        <v>3</v>
      </c>
      <c r="O86" t="str">
        <f t="shared" si="1"/>
        <v xml:space="preserve"> DM</v>
      </c>
    </row>
    <row r="87" spans="1:15" ht="12.75" customHeight="1" x14ac:dyDescent="0.2">
      <c r="A87" s="17"/>
      <c r="B87" s="17" t="s">
        <v>209</v>
      </c>
      <c r="C87" s="17" t="s">
        <v>210</v>
      </c>
      <c r="D87" s="17">
        <v>14.1</v>
      </c>
      <c r="E87" s="17">
        <v>60</v>
      </c>
      <c r="F87" s="17"/>
      <c r="G87" s="17" t="s">
        <v>178</v>
      </c>
      <c r="H87" s="16">
        <v>41720</v>
      </c>
      <c r="I87" s="17" t="s">
        <v>179</v>
      </c>
      <c r="J87" s="17" t="s">
        <v>167</v>
      </c>
      <c r="K87" s="17" t="s">
        <v>180</v>
      </c>
      <c r="L87" s="17"/>
      <c r="M87" s="17"/>
      <c r="N87">
        <f t="shared" si="0"/>
        <v>3</v>
      </c>
      <c r="O87" t="str">
        <f t="shared" si="1"/>
        <v xml:space="preserve"> DM</v>
      </c>
    </row>
    <row r="88" spans="1:15" ht="12.75" customHeight="1" x14ac:dyDescent="0.2">
      <c r="A88" s="17"/>
      <c r="B88" s="17" t="s">
        <v>209</v>
      </c>
      <c r="C88" s="17" t="s">
        <v>210</v>
      </c>
      <c r="D88" s="17">
        <v>21</v>
      </c>
      <c r="E88" s="17">
        <v>60</v>
      </c>
      <c r="F88" s="17"/>
      <c r="G88" s="17" t="s">
        <v>181</v>
      </c>
      <c r="H88" s="16">
        <v>41720</v>
      </c>
      <c r="I88" s="17" t="s">
        <v>179</v>
      </c>
      <c r="J88" s="17" t="s">
        <v>167</v>
      </c>
      <c r="K88" s="17" t="s">
        <v>180</v>
      </c>
      <c r="L88" s="17"/>
      <c r="M88" s="17"/>
      <c r="N88">
        <f t="shared" si="0"/>
        <v>3</v>
      </c>
      <c r="O88" t="str">
        <f t="shared" si="1"/>
        <v xml:space="preserve"> DM</v>
      </c>
    </row>
    <row r="89" spans="1:15" ht="12.75" customHeight="1" x14ac:dyDescent="0.2">
      <c r="A89" s="17"/>
      <c r="B89" s="17" t="s">
        <v>209</v>
      </c>
      <c r="C89" s="17" t="s">
        <v>210</v>
      </c>
      <c r="D89" s="17">
        <v>22.8</v>
      </c>
      <c r="E89" s="17">
        <v>61</v>
      </c>
      <c r="F89" s="17"/>
      <c r="G89" s="17" t="s">
        <v>182</v>
      </c>
      <c r="H89" s="16">
        <v>41721</v>
      </c>
      <c r="I89" s="17" t="s">
        <v>179</v>
      </c>
      <c r="J89" s="17" t="s">
        <v>167</v>
      </c>
      <c r="K89" s="17" t="s">
        <v>180</v>
      </c>
      <c r="L89" s="17"/>
      <c r="M89" s="17"/>
      <c r="N89">
        <f t="shared" si="0"/>
        <v>3</v>
      </c>
      <c r="O89" t="str">
        <f t="shared" si="1"/>
        <v xml:space="preserve"> DM</v>
      </c>
    </row>
    <row r="90" spans="1:15" ht="12.75" customHeight="1" x14ac:dyDescent="0.2">
      <c r="A90" s="17"/>
      <c r="B90" s="17" t="s">
        <v>209</v>
      </c>
      <c r="C90" s="17" t="s">
        <v>210</v>
      </c>
      <c r="D90" s="17">
        <v>32.700000000000003</v>
      </c>
      <c r="E90" s="17">
        <v>51</v>
      </c>
      <c r="F90" s="17"/>
      <c r="G90" s="17" t="s">
        <v>183</v>
      </c>
      <c r="H90" s="16">
        <v>41721</v>
      </c>
      <c r="I90" s="17" t="s">
        <v>179</v>
      </c>
      <c r="J90" s="17" t="s">
        <v>167</v>
      </c>
      <c r="K90" s="17" t="s">
        <v>180</v>
      </c>
      <c r="L90" s="17"/>
      <c r="M90" s="17"/>
      <c r="N90">
        <f t="shared" si="0"/>
        <v>3</v>
      </c>
      <c r="O90" t="str">
        <f t="shared" si="1"/>
        <v xml:space="preserve"> DM</v>
      </c>
    </row>
    <row r="91" spans="1:15" ht="12.75" customHeight="1" x14ac:dyDescent="0.2">
      <c r="A91" s="17"/>
      <c r="B91" s="17" t="s">
        <v>209</v>
      </c>
      <c r="C91" s="17" t="s">
        <v>210</v>
      </c>
      <c r="D91" s="17">
        <v>20.399999999999999</v>
      </c>
      <c r="E91" s="17">
        <v>49</v>
      </c>
      <c r="F91" s="17"/>
      <c r="G91" s="17" t="s">
        <v>184</v>
      </c>
      <c r="H91" s="16">
        <v>41721</v>
      </c>
      <c r="I91" s="17" t="s">
        <v>179</v>
      </c>
      <c r="J91" s="17" t="s">
        <v>167</v>
      </c>
      <c r="K91" s="17" t="s">
        <v>180</v>
      </c>
      <c r="L91" s="17"/>
      <c r="M91" s="17"/>
      <c r="N91">
        <f t="shared" si="0"/>
        <v>3</v>
      </c>
      <c r="O91" t="str">
        <f t="shared" si="1"/>
        <v xml:space="preserve"> DM</v>
      </c>
    </row>
    <row r="92" spans="1:15" ht="12.75" customHeight="1" x14ac:dyDescent="0.2">
      <c r="A92" s="17"/>
      <c r="B92" s="17" t="s">
        <v>209</v>
      </c>
      <c r="C92" s="17" t="s">
        <v>210</v>
      </c>
      <c r="D92" s="17">
        <v>19</v>
      </c>
      <c r="E92" s="17">
        <v>45</v>
      </c>
      <c r="F92" s="17"/>
      <c r="G92" s="17" t="s">
        <v>187</v>
      </c>
      <c r="H92" s="16">
        <v>41722</v>
      </c>
      <c r="I92" s="17" t="s">
        <v>179</v>
      </c>
      <c r="J92" s="17" t="s">
        <v>167</v>
      </c>
      <c r="K92" s="17" t="s">
        <v>180</v>
      </c>
      <c r="L92" s="17"/>
      <c r="M92" s="17"/>
      <c r="N92">
        <f t="shared" si="0"/>
        <v>3</v>
      </c>
      <c r="O92" t="str">
        <f t="shared" si="1"/>
        <v xml:space="preserve"> DM</v>
      </c>
    </row>
    <row r="93" spans="1:15" ht="12.75" customHeight="1" x14ac:dyDescent="0.2">
      <c r="A93" s="17"/>
      <c r="B93" s="17" t="s">
        <v>209</v>
      </c>
      <c r="C93" s="17" t="s">
        <v>210</v>
      </c>
      <c r="D93" s="17">
        <v>19.2</v>
      </c>
      <c r="E93" s="17">
        <v>61</v>
      </c>
      <c r="F93" s="17"/>
      <c r="G93" s="17" t="s">
        <v>188</v>
      </c>
      <c r="H93" s="16">
        <v>41722</v>
      </c>
      <c r="I93" s="17" t="s">
        <v>179</v>
      </c>
      <c r="J93" s="17" t="s">
        <v>167</v>
      </c>
      <c r="K93" s="17" t="s">
        <v>180</v>
      </c>
      <c r="L93" s="17"/>
      <c r="M93" s="17"/>
      <c r="N93">
        <f t="shared" si="0"/>
        <v>3</v>
      </c>
      <c r="O93" t="str">
        <f t="shared" si="1"/>
        <v xml:space="preserve"> DM</v>
      </c>
    </row>
    <row r="94" spans="1:15" ht="12.75" customHeight="1" x14ac:dyDescent="0.2">
      <c r="A94" s="17"/>
      <c r="B94" s="17" t="s">
        <v>209</v>
      </c>
      <c r="C94" s="17" t="s">
        <v>210</v>
      </c>
      <c r="D94" s="17">
        <v>30.8</v>
      </c>
      <c r="E94" s="17">
        <v>62</v>
      </c>
      <c r="F94" s="17"/>
      <c r="G94" s="17" t="s">
        <v>189</v>
      </c>
      <c r="H94" s="16">
        <v>41722</v>
      </c>
      <c r="I94" s="17" t="s">
        <v>179</v>
      </c>
      <c r="J94" s="17" t="s">
        <v>167</v>
      </c>
      <c r="K94" s="17" t="s">
        <v>180</v>
      </c>
      <c r="L94" s="17"/>
      <c r="M94" s="17"/>
      <c r="N94">
        <f t="shared" si="0"/>
        <v>3</v>
      </c>
      <c r="O94" t="str">
        <f t="shared" si="1"/>
        <v xml:space="preserve"> DM</v>
      </c>
    </row>
    <row r="95" spans="1:15" ht="12.75" customHeight="1" x14ac:dyDescent="0.2">
      <c r="A95" s="17"/>
      <c r="B95" s="17" t="s">
        <v>209</v>
      </c>
      <c r="C95" s="17" t="s">
        <v>210</v>
      </c>
      <c r="D95" s="17">
        <v>25</v>
      </c>
      <c r="E95" s="17">
        <v>43</v>
      </c>
      <c r="F95" s="17"/>
      <c r="G95" s="17" t="s">
        <v>190</v>
      </c>
      <c r="H95" s="16">
        <v>41723</v>
      </c>
      <c r="I95" s="17" t="s">
        <v>179</v>
      </c>
      <c r="J95" s="17" t="s">
        <v>167</v>
      </c>
      <c r="K95" s="17" t="s">
        <v>180</v>
      </c>
      <c r="L95" s="17"/>
      <c r="M95" s="17"/>
      <c r="N95">
        <f t="shared" si="0"/>
        <v>3</v>
      </c>
      <c r="O95" t="str">
        <f t="shared" si="1"/>
        <v xml:space="preserve"> DM</v>
      </c>
    </row>
    <row r="96" spans="1:15" ht="12.75" customHeight="1" x14ac:dyDescent="0.2">
      <c r="A96" s="17"/>
      <c r="B96" s="17" t="s">
        <v>209</v>
      </c>
      <c r="C96" s="17" t="s">
        <v>210</v>
      </c>
      <c r="D96" s="17">
        <v>13.3</v>
      </c>
      <c r="E96" s="17">
        <v>61</v>
      </c>
      <c r="F96" s="17"/>
      <c r="G96" s="17" t="s">
        <v>192</v>
      </c>
      <c r="H96" s="16">
        <v>41723</v>
      </c>
      <c r="I96" s="17" t="s">
        <v>179</v>
      </c>
      <c r="J96" s="17" t="s">
        <v>167</v>
      </c>
      <c r="K96" s="17" t="s">
        <v>180</v>
      </c>
      <c r="L96" s="17"/>
      <c r="M96" s="17"/>
      <c r="N96">
        <f t="shared" si="0"/>
        <v>3</v>
      </c>
      <c r="O96" t="str">
        <f t="shared" si="1"/>
        <v xml:space="preserve"> DM</v>
      </c>
    </row>
    <row r="97" spans="1:15" ht="12.75" customHeight="1" x14ac:dyDescent="0.2">
      <c r="A97" s="17"/>
      <c r="B97" s="17" t="s">
        <v>209</v>
      </c>
      <c r="C97" s="17" t="s">
        <v>210</v>
      </c>
      <c r="D97" s="17">
        <v>19.2</v>
      </c>
      <c r="E97" s="17">
        <v>61</v>
      </c>
      <c r="F97" s="17"/>
      <c r="G97" s="17" t="s">
        <v>194</v>
      </c>
      <c r="H97" s="16">
        <v>41724</v>
      </c>
      <c r="I97" s="17" t="s">
        <v>179</v>
      </c>
      <c r="J97" s="17" t="s">
        <v>167</v>
      </c>
      <c r="K97" s="17" t="s">
        <v>180</v>
      </c>
      <c r="L97" s="17"/>
      <c r="M97" s="17"/>
      <c r="N97">
        <f t="shared" si="0"/>
        <v>3</v>
      </c>
      <c r="O97" t="str">
        <f t="shared" si="1"/>
        <v xml:space="preserve"> DM</v>
      </c>
    </row>
    <row r="98" spans="1:15" ht="12.75" customHeight="1" x14ac:dyDescent="0.2">
      <c r="A98" s="17"/>
      <c r="B98" s="17" t="s">
        <v>209</v>
      </c>
      <c r="C98" s="17" t="s">
        <v>210</v>
      </c>
      <c r="D98" s="17">
        <v>18.600000000000001</v>
      </c>
      <c r="E98" s="17">
        <v>46</v>
      </c>
      <c r="F98" s="17"/>
      <c r="G98" s="17" t="s">
        <v>195</v>
      </c>
      <c r="H98" s="16">
        <v>41724</v>
      </c>
      <c r="I98" s="17" t="s">
        <v>179</v>
      </c>
      <c r="J98" s="17" t="s">
        <v>167</v>
      </c>
      <c r="K98" s="17" t="s">
        <v>180</v>
      </c>
      <c r="L98" s="17"/>
      <c r="M98" s="17"/>
      <c r="N98">
        <f t="shared" si="0"/>
        <v>3</v>
      </c>
      <c r="O98" t="str">
        <f t="shared" si="1"/>
        <v xml:space="preserve"> DM</v>
      </c>
    </row>
    <row r="99" spans="1:15" ht="12.75" customHeight="1" x14ac:dyDescent="0.2">
      <c r="A99" s="17"/>
      <c r="B99" s="17" t="s">
        <v>211</v>
      </c>
      <c r="C99" s="17" t="s">
        <v>164</v>
      </c>
      <c r="D99" s="17">
        <v>17.399999999999999</v>
      </c>
      <c r="E99" s="17">
        <v>35</v>
      </c>
      <c r="F99" s="17"/>
      <c r="G99" s="17" t="s">
        <v>204</v>
      </c>
      <c r="H99" s="16">
        <v>41706</v>
      </c>
      <c r="I99" s="17"/>
      <c r="J99" s="17" t="s">
        <v>148</v>
      </c>
      <c r="K99" s="17" t="s">
        <v>176</v>
      </c>
      <c r="L99" s="17"/>
      <c r="M99" s="17"/>
      <c r="N99">
        <f t="shared" si="0"/>
        <v>3</v>
      </c>
      <c r="O99" t="str">
        <f t="shared" si="1"/>
        <v>DMo</v>
      </c>
    </row>
    <row r="100" spans="1:15" ht="12.75" customHeight="1" x14ac:dyDescent="0.2">
      <c r="A100" s="17"/>
      <c r="B100" s="17" t="s">
        <v>211</v>
      </c>
      <c r="C100" s="17" t="s">
        <v>164</v>
      </c>
      <c r="D100" s="17">
        <v>13.6</v>
      </c>
      <c r="E100" s="17">
        <v>25</v>
      </c>
      <c r="F100" s="17"/>
      <c r="G100" s="17" t="s">
        <v>205</v>
      </c>
      <c r="H100" s="16">
        <v>41706</v>
      </c>
      <c r="I100" s="17"/>
      <c r="J100" s="17" t="s">
        <v>148</v>
      </c>
      <c r="K100" s="17" t="s">
        <v>176</v>
      </c>
      <c r="L100" s="17"/>
      <c r="M100" s="17"/>
      <c r="N100">
        <f t="shared" si="0"/>
        <v>3</v>
      </c>
      <c r="O100" t="str">
        <f t="shared" si="1"/>
        <v>DMo</v>
      </c>
    </row>
    <row r="101" spans="1:15" ht="12.75" customHeight="1" x14ac:dyDescent="0.2">
      <c r="A101" s="17"/>
      <c r="B101" s="17" t="s">
        <v>211</v>
      </c>
      <c r="C101" s="17" t="s">
        <v>164</v>
      </c>
      <c r="D101" s="17">
        <v>16.399999999999999</v>
      </c>
      <c r="E101" s="17">
        <v>22</v>
      </c>
      <c r="F101" s="17"/>
      <c r="G101" s="17" t="s">
        <v>204</v>
      </c>
      <c r="H101" s="16">
        <v>41707</v>
      </c>
      <c r="I101" s="17"/>
      <c r="J101" s="17" t="s">
        <v>148</v>
      </c>
      <c r="K101" s="17" t="s">
        <v>176</v>
      </c>
      <c r="L101" s="17"/>
      <c r="M101" s="17"/>
      <c r="N101">
        <f t="shared" si="0"/>
        <v>3</v>
      </c>
      <c r="O101" t="str">
        <f t="shared" si="1"/>
        <v>DMo</v>
      </c>
    </row>
    <row r="102" spans="1:15" ht="12.75" customHeight="1" x14ac:dyDescent="0.2">
      <c r="A102" s="17"/>
      <c r="B102" s="17" t="s">
        <v>211</v>
      </c>
      <c r="C102" s="17" t="s">
        <v>164</v>
      </c>
      <c r="D102" s="17">
        <v>29.8</v>
      </c>
      <c r="E102" s="17">
        <v>41</v>
      </c>
      <c r="F102" s="17"/>
      <c r="G102" s="17" t="s">
        <v>205</v>
      </c>
      <c r="H102" s="16">
        <v>41707</v>
      </c>
      <c r="I102" s="17"/>
      <c r="J102" s="17" t="s">
        <v>148</v>
      </c>
      <c r="K102" s="17" t="s">
        <v>176</v>
      </c>
      <c r="L102" s="17"/>
      <c r="M102" s="17"/>
      <c r="N102">
        <f t="shared" si="0"/>
        <v>3</v>
      </c>
      <c r="O102" t="str">
        <f t="shared" si="1"/>
        <v>DMo</v>
      </c>
    </row>
    <row r="103" spans="1:15" ht="12.75" customHeight="1" x14ac:dyDescent="0.2">
      <c r="A103" s="17"/>
      <c r="B103" s="17" t="s">
        <v>211</v>
      </c>
      <c r="C103" s="17" t="s">
        <v>164</v>
      </c>
      <c r="D103" s="17">
        <v>38.5</v>
      </c>
      <c r="E103" s="17">
        <v>65</v>
      </c>
      <c r="F103" s="17"/>
      <c r="G103" s="17" t="s">
        <v>212</v>
      </c>
      <c r="H103" s="16">
        <v>41727</v>
      </c>
      <c r="I103" s="17"/>
      <c r="J103" s="17" t="s">
        <v>167</v>
      </c>
      <c r="K103" s="17" t="s">
        <v>168</v>
      </c>
      <c r="L103" s="17"/>
      <c r="M103" s="17"/>
      <c r="N103">
        <f t="shared" si="0"/>
        <v>3</v>
      </c>
      <c r="O103" t="str">
        <f t="shared" si="1"/>
        <v>DMo</v>
      </c>
    </row>
    <row r="104" spans="1:15" ht="12.75" customHeight="1" x14ac:dyDescent="0.2">
      <c r="A104" s="17"/>
      <c r="B104" s="17" t="s">
        <v>211</v>
      </c>
      <c r="C104" s="17" t="s">
        <v>164</v>
      </c>
      <c r="D104" s="17">
        <v>22.6</v>
      </c>
      <c r="E104" s="17">
        <v>34</v>
      </c>
      <c r="F104" s="17"/>
      <c r="G104" s="17" t="s">
        <v>204</v>
      </c>
      <c r="H104" s="16">
        <v>41747</v>
      </c>
      <c r="I104" s="17"/>
      <c r="J104" s="17" t="s">
        <v>167</v>
      </c>
      <c r="K104" s="17" t="s">
        <v>176</v>
      </c>
      <c r="L104" s="17"/>
      <c r="M104" s="17"/>
      <c r="N104">
        <f t="shared" si="0"/>
        <v>4</v>
      </c>
      <c r="O104" t="str">
        <f t="shared" si="1"/>
        <v>DMo</v>
      </c>
    </row>
    <row r="105" spans="1:15" ht="12.75" customHeight="1" x14ac:dyDescent="0.2">
      <c r="A105" s="17"/>
      <c r="B105" s="17" t="s">
        <v>211</v>
      </c>
      <c r="C105" s="17" t="s">
        <v>164</v>
      </c>
      <c r="D105" s="17">
        <v>29.6</v>
      </c>
      <c r="E105" s="17">
        <v>31</v>
      </c>
      <c r="F105" s="17"/>
      <c r="G105" s="17" t="s">
        <v>205</v>
      </c>
      <c r="H105" s="16">
        <v>41747</v>
      </c>
      <c r="I105" s="17"/>
      <c r="J105" s="17" t="s">
        <v>167</v>
      </c>
      <c r="K105" s="17" t="s">
        <v>176</v>
      </c>
      <c r="L105" s="17"/>
      <c r="M105" s="17"/>
      <c r="N105">
        <f t="shared" si="0"/>
        <v>4</v>
      </c>
      <c r="O105" t="str">
        <f t="shared" si="1"/>
        <v>DMo</v>
      </c>
    </row>
    <row r="106" spans="1:15" ht="12.75" customHeight="1" x14ac:dyDescent="0.2">
      <c r="A106" s="17"/>
      <c r="B106" s="17" t="s">
        <v>211</v>
      </c>
      <c r="C106" s="17" t="s">
        <v>164</v>
      </c>
      <c r="D106" s="17">
        <v>25</v>
      </c>
      <c r="E106" s="17">
        <v>38</v>
      </c>
      <c r="F106" s="17"/>
      <c r="G106" s="17" t="s">
        <v>207</v>
      </c>
      <c r="H106" s="16">
        <v>41748</v>
      </c>
      <c r="I106" s="17"/>
      <c r="J106" s="17" t="s">
        <v>167</v>
      </c>
      <c r="K106" s="17" t="s">
        <v>176</v>
      </c>
      <c r="L106" s="17"/>
      <c r="M106" s="17"/>
      <c r="N106">
        <f t="shared" si="0"/>
        <v>4</v>
      </c>
      <c r="O106" t="str">
        <f t="shared" si="1"/>
        <v>DMo</v>
      </c>
    </row>
    <row r="107" spans="1:15" ht="12.75" customHeight="1" x14ac:dyDescent="0.2">
      <c r="A107" s="17"/>
      <c r="B107" s="17" t="s">
        <v>211</v>
      </c>
      <c r="C107" s="17" t="s">
        <v>164</v>
      </c>
      <c r="D107" s="17">
        <v>29.9</v>
      </c>
      <c r="E107" s="17">
        <v>37</v>
      </c>
      <c r="F107" s="17"/>
      <c r="G107" s="17" t="s">
        <v>208</v>
      </c>
      <c r="H107" s="16">
        <v>41748</v>
      </c>
      <c r="I107" s="17"/>
      <c r="J107" s="17" t="s">
        <v>167</v>
      </c>
      <c r="K107" s="17" t="s">
        <v>176</v>
      </c>
      <c r="L107" s="17"/>
      <c r="M107" s="17"/>
      <c r="N107">
        <f t="shared" si="0"/>
        <v>4</v>
      </c>
      <c r="O107" t="str">
        <f t="shared" si="1"/>
        <v>DMo</v>
      </c>
    </row>
    <row r="108" spans="1:15" ht="12.75" customHeight="1" x14ac:dyDescent="0.2">
      <c r="A108" s="17"/>
      <c r="B108" s="17" t="s">
        <v>163</v>
      </c>
      <c r="C108" s="17" t="s">
        <v>164</v>
      </c>
      <c r="D108" s="17">
        <v>21.3</v>
      </c>
      <c r="E108" s="17">
        <v>92</v>
      </c>
      <c r="F108" s="17"/>
      <c r="G108" s="17" t="s">
        <v>171</v>
      </c>
      <c r="H108" s="16">
        <v>41581</v>
      </c>
      <c r="I108" s="17"/>
      <c r="J108" s="17" t="s">
        <v>167</v>
      </c>
      <c r="K108" s="17" t="s">
        <v>168</v>
      </c>
      <c r="L108" s="17"/>
      <c r="M108" s="17"/>
      <c r="N108">
        <f t="shared" si="0"/>
        <v>11</v>
      </c>
      <c r="O108" t="str">
        <f t="shared" si="1"/>
        <v xml:space="preserve"> DW</v>
      </c>
    </row>
    <row r="109" spans="1:15" ht="12.75" customHeight="1" x14ac:dyDescent="0.2">
      <c r="A109" s="17"/>
      <c r="B109" s="17" t="s">
        <v>163</v>
      </c>
      <c r="C109" s="17" t="s">
        <v>164</v>
      </c>
      <c r="D109" s="17">
        <v>35.1</v>
      </c>
      <c r="E109" s="17">
        <v>90</v>
      </c>
      <c r="F109" s="17"/>
      <c r="G109" s="17" t="s">
        <v>213</v>
      </c>
      <c r="H109" s="16">
        <v>41588</v>
      </c>
      <c r="I109" s="17" t="s">
        <v>214</v>
      </c>
      <c r="J109" s="17" t="s">
        <v>167</v>
      </c>
      <c r="K109" s="17" t="s">
        <v>168</v>
      </c>
      <c r="L109" s="17"/>
      <c r="M109" s="17"/>
      <c r="N109">
        <f t="shared" si="0"/>
        <v>11</v>
      </c>
      <c r="O109" t="str">
        <f t="shared" si="1"/>
        <v xml:space="preserve"> DW</v>
      </c>
    </row>
    <row r="110" spans="1:15" ht="12.75" customHeight="1" x14ac:dyDescent="0.2">
      <c r="A110" s="17"/>
      <c r="B110" s="17" t="s">
        <v>163</v>
      </c>
      <c r="C110" s="17" t="s">
        <v>164</v>
      </c>
      <c r="D110" s="17">
        <v>27.4</v>
      </c>
      <c r="E110" s="17">
        <v>60</v>
      </c>
      <c r="F110" s="17"/>
      <c r="G110" s="17" t="s">
        <v>215</v>
      </c>
      <c r="H110" s="16">
        <v>41588</v>
      </c>
      <c r="I110" s="17" t="s">
        <v>214</v>
      </c>
      <c r="J110" s="17" t="s">
        <v>167</v>
      </c>
      <c r="K110" s="17" t="s">
        <v>168</v>
      </c>
      <c r="L110" s="17"/>
      <c r="M110" s="17"/>
      <c r="N110">
        <f t="shared" si="0"/>
        <v>11</v>
      </c>
      <c r="O110" t="str">
        <f t="shared" si="1"/>
        <v xml:space="preserve"> DW</v>
      </c>
    </row>
    <row r="111" spans="1:15" ht="12.75" customHeight="1" x14ac:dyDescent="0.2">
      <c r="A111" s="17"/>
      <c r="B111" s="17" t="s">
        <v>163</v>
      </c>
      <c r="C111" s="17" t="s">
        <v>164</v>
      </c>
      <c r="D111" s="17">
        <v>17.5</v>
      </c>
      <c r="E111" s="17">
        <v>45</v>
      </c>
      <c r="F111" s="17"/>
      <c r="G111" s="17" t="s">
        <v>216</v>
      </c>
      <c r="H111" s="16">
        <v>41589</v>
      </c>
      <c r="I111" s="17" t="s">
        <v>214</v>
      </c>
      <c r="J111" s="17" t="s">
        <v>167</v>
      </c>
      <c r="K111" s="17" t="s">
        <v>168</v>
      </c>
      <c r="L111" s="17"/>
      <c r="M111" s="17"/>
      <c r="N111">
        <f t="shared" si="0"/>
        <v>11</v>
      </c>
      <c r="O111" t="str">
        <f t="shared" si="1"/>
        <v xml:space="preserve"> DW</v>
      </c>
    </row>
    <row r="112" spans="1:15" ht="12.75" customHeight="1" x14ac:dyDescent="0.2">
      <c r="A112" s="17"/>
      <c r="B112" s="17" t="s">
        <v>163</v>
      </c>
      <c r="C112" s="17" t="s">
        <v>164</v>
      </c>
      <c r="D112" s="17">
        <v>44.1</v>
      </c>
      <c r="E112" s="17">
        <v>90</v>
      </c>
      <c r="F112" s="17"/>
      <c r="G112" s="17" t="s">
        <v>217</v>
      </c>
      <c r="H112" s="16">
        <v>41589</v>
      </c>
      <c r="I112" s="17" t="s">
        <v>214</v>
      </c>
      <c r="J112" s="17" t="s">
        <v>167</v>
      </c>
      <c r="K112" s="17" t="s">
        <v>168</v>
      </c>
      <c r="L112" s="17"/>
      <c r="M112" s="17"/>
      <c r="N112">
        <f t="shared" si="0"/>
        <v>11</v>
      </c>
      <c r="O112" t="str">
        <f t="shared" si="1"/>
        <v xml:space="preserve"> DW</v>
      </c>
    </row>
    <row r="113" spans="1:15" ht="12.75" customHeight="1" x14ac:dyDescent="0.2">
      <c r="A113" s="17"/>
      <c r="B113" s="17" t="s">
        <v>163</v>
      </c>
      <c r="C113" s="17" t="s">
        <v>164</v>
      </c>
      <c r="D113" s="17">
        <v>36.1</v>
      </c>
      <c r="E113" s="17">
        <v>60</v>
      </c>
      <c r="F113" s="17"/>
      <c r="G113" s="17" t="s">
        <v>218</v>
      </c>
      <c r="H113" s="16">
        <v>41590</v>
      </c>
      <c r="I113" s="17" t="s">
        <v>214</v>
      </c>
      <c r="J113" s="17" t="s">
        <v>167</v>
      </c>
      <c r="K113" s="17" t="s">
        <v>168</v>
      </c>
      <c r="L113" s="17"/>
      <c r="M113" s="17"/>
      <c r="N113">
        <f t="shared" si="0"/>
        <v>11</v>
      </c>
      <c r="O113" t="str">
        <f t="shared" si="1"/>
        <v xml:space="preserve"> DW</v>
      </c>
    </row>
    <row r="114" spans="1:15" ht="12.75" customHeight="1" x14ac:dyDescent="0.2">
      <c r="A114" s="17"/>
      <c r="B114" s="17" t="s">
        <v>163</v>
      </c>
      <c r="C114" s="17" t="s">
        <v>164</v>
      </c>
      <c r="D114" s="17">
        <v>34.799999999999997</v>
      </c>
      <c r="E114" s="17">
        <v>80</v>
      </c>
      <c r="F114" s="17"/>
      <c r="G114" s="17" t="s">
        <v>219</v>
      </c>
      <c r="H114" s="16">
        <v>41591</v>
      </c>
      <c r="I114" s="17" t="s">
        <v>214</v>
      </c>
      <c r="J114" s="17" t="s">
        <v>167</v>
      </c>
      <c r="K114" s="17" t="s">
        <v>168</v>
      </c>
      <c r="L114" s="17"/>
      <c r="M114" s="17"/>
      <c r="N114">
        <f t="shared" si="0"/>
        <v>11</v>
      </c>
      <c r="O114" t="str">
        <f t="shared" si="1"/>
        <v xml:space="preserve"> DW</v>
      </c>
    </row>
    <row r="115" spans="1:15" ht="12.75" customHeight="1" x14ac:dyDescent="0.2">
      <c r="A115" s="17"/>
      <c r="B115" s="17" t="s">
        <v>163</v>
      </c>
      <c r="C115" s="17" t="s">
        <v>164</v>
      </c>
      <c r="D115" s="17">
        <v>36.9</v>
      </c>
      <c r="E115" s="17">
        <v>85</v>
      </c>
      <c r="F115" s="17"/>
      <c r="G115" s="17" t="s">
        <v>220</v>
      </c>
      <c r="H115" s="16">
        <v>41591</v>
      </c>
      <c r="I115" s="17" t="s">
        <v>214</v>
      </c>
      <c r="J115" s="17" t="s">
        <v>167</v>
      </c>
      <c r="K115" s="17" t="s">
        <v>168</v>
      </c>
      <c r="L115" s="17"/>
      <c r="M115" s="17"/>
      <c r="N115">
        <f t="shared" si="0"/>
        <v>11</v>
      </c>
      <c r="O115" t="str">
        <f t="shared" si="1"/>
        <v xml:space="preserve"> DW</v>
      </c>
    </row>
    <row r="116" spans="1:15" ht="12.75" customHeight="1" x14ac:dyDescent="0.2">
      <c r="A116" s="17"/>
      <c r="B116" s="17" t="s">
        <v>163</v>
      </c>
      <c r="C116" s="17" t="s">
        <v>164</v>
      </c>
      <c r="D116" s="17">
        <v>39.6</v>
      </c>
      <c r="E116" s="17">
        <v>90</v>
      </c>
      <c r="F116" s="17"/>
      <c r="G116" s="17" t="s">
        <v>221</v>
      </c>
      <c r="H116" s="16">
        <v>41593</v>
      </c>
      <c r="I116" s="17" t="s">
        <v>214</v>
      </c>
      <c r="J116" s="17" t="s">
        <v>167</v>
      </c>
      <c r="K116" s="17" t="s">
        <v>168</v>
      </c>
      <c r="L116" s="17"/>
      <c r="M116" s="17"/>
      <c r="N116">
        <f t="shared" si="0"/>
        <v>11</v>
      </c>
      <c r="O116" t="str">
        <f t="shared" si="1"/>
        <v xml:space="preserve"> DW</v>
      </c>
    </row>
    <row r="117" spans="1:15" ht="12.75" customHeight="1" x14ac:dyDescent="0.2">
      <c r="A117" s="17"/>
      <c r="B117" s="17" t="s">
        <v>163</v>
      </c>
      <c r="C117" s="17" t="s">
        <v>164</v>
      </c>
      <c r="D117" s="17">
        <v>35.1</v>
      </c>
      <c r="E117" s="17">
        <v>70</v>
      </c>
      <c r="F117" s="17"/>
      <c r="G117" s="17" t="s">
        <v>171</v>
      </c>
      <c r="H117" s="16">
        <v>41601</v>
      </c>
      <c r="I117" s="17"/>
      <c r="J117" s="17" t="s">
        <v>167</v>
      </c>
      <c r="K117" s="17" t="s">
        <v>168</v>
      </c>
      <c r="L117" s="17"/>
      <c r="M117" s="17"/>
      <c r="N117">
        <f t="shared" si="0"/>
        <v>11</v>
      </c>
      <c r="O117" t="str">
        <f t="shared" si="1"/>
        <v xml:space="preserve"> DW</v>
      </c>
    </row>
    <row r="118" spans="1:15" ht="12.75" customHeight="1" x14ac:dyDescent="0.2">
      <c r="A118" s="17"/>
      <c r="B118" s="17" t="s">
        <v>163</v>
      </c>
      <c r="C118" s="17" t="s">
        <v>164</v>
      </c>
      <c r="D118" s="17">
        <v>35</v>
      </c>
      <c r="E118" s="17">
        <v>105</v>
      </c>
      <c r="F118" s="17"/>
      <c r="G118" s="17" t="s">
        <v>171</v>
      </c>
      <c r="H118" s="16">
        <v>41609</v>
      </c>
      <c r="I118" s="17"/>
      <c r="J118" s="17" t="s">
        <v>167</v>
      </c>
      <c r="K118" s="17" t="s">
        <v>168</v>
      </c>
      <c r="L118" s="17"/>
      <c r="M118" s="17"/>
      <c r="N118">
        <f t="shared" si="0"/>
        <v>12</v>
      </c>
      <c r="O118" t="str">
        <f t="shared" si="1"/>
        <v xml:space="preserve"> DW</v>
      </c>
    </row>
    <row r="119" spans="1:15" ht="12.75" customHeight="1" x14ac:dyDescent="0.2">
      <c r="A119" s="17"/>
      <c r="B119" s="17" t="s">
        <v>163</v>
      </c>
      <c r="C119" s="17" t="s">
        <v>164</v>
      </c>
      <c r="D119" s="17">
        <v>8.5</v>
      </c>
      <c r="E119" s="17">
        <v>70</v>
      </c>
      <c r="F119" s="17"/>
      <c r="G119" s="17" t="s">
        <v>206</v>
      </c>
      <c r="H119" s="16">
        <v>41615</v>
      </c>
      <c r="I119" s="17"/>
      <c r="J119" s="17" t="s">
        <v>167</v>
      </c>
      <c r="K119" s="17" t="s">
        <v>168</v>
      </c>
      <c r="L119" s="17"/>
      <c r="M119" s="17"/>
      <c r="N119">
        <f t="shared" si="0"/>
        <v>12</v>
      </c>
      <c r="O119" t="str">
        <f t="shared" si="1"/>
        <v xml:space="preserve"> DW</v>
      </c>
    </row>
    <row r="120" spans="1:15" ht="12.75" customHeight="1" x14ac:dyDescent="0.2">
      <c r="A120" s="17"/>
      <c r="B120" s="17" t="s">
        <v>163</v>
      </c>
      <c r="C120" s="17" t="s">
        <v>164</v>
      </c>
      <c r="D120" s="17">
        <v>71.7</v>
      </c>
      <c r="E120" s="17">
        <v>70</v>
      </c>
      <c r="F120" s="17"/>
      <c r="G120" s="17" t="s">
        <v>222</v>
      </c>
      <c r="H120" s="16">
        <v>41623</v>
      </c>
      <c r="I120" s="17"/>
      <c r="J120" s="17" t="s">
        <v>167</v>
      </c>
      <c r="K120" s="17" t="s">
        <v>168</v>
      </c>
      <c r="L120" s="17"/>
      <c r="M120" s="17"/>
      <c r="N120">
        <f t="shared" si="0"/>
        <v>12</v>
      </c>
      <c r="O120" t="str">
        <f t="shared" si="1"/>
        <v xml:space="preserve"> DW</v>
      </c>
    </row>
    <row r="121" spans="1:15" ht="12.75" customHeight="1" x14ac:dyDescent="0.2">
      <c r="A121" s="17"/>
      <c r="B121" s="17" t="s">
        <v>163</v>
      </c>
      <c r="C121" s="17" t="s">
        <v>164</v>
      </c>
      <c r="D121" s="17">
        <v>21</v>
      </c>
      <c r="E121" s="17">
        <v>105</v>
      </c>
      <c r="F121" s="17"/>
      <c r="G121" s="17" t="s">
        <v>171</v>
      </c>
      <c r="H121" s="16">
        <v>41636</v>
      </c>
      <c r="I121" s="17"/>
      <c r="J121" s="17" t="s">
        <v>167</v>
      </c>
      <c r="K121" s="17" t="s">
        <v>168</v>
      </c>
      <c r="L121" s="17"/>
      <c r="M121" s="17"/>
      <c r="N121">
        <f t="shared" si="0"/>
        <v>12</v>
      </c>
      <c r="O121" t="str">
        <f t="shared" si="1"/>
        <v xml:space="preserve"> DW</v>
      </c>
    </row>
    <row r="122" spans="1:15" ht="12.75" customHeight="1" x14ac:dyDescent="0.2">
      <c r="A122" s="17"/>
      <c r="B122" s="17" t="s">
        <v>163</v>
      </c>
      <c r="C122" s="17" t="s">
        <v>164</v>
      </c>
      <c r="D122" s="17">
        <v>32.4</v>
      </c>
      <c r="E122" s="17">
        <v>38</v>
      </c>
      <c r="F122" s="17"/>
      <c r="G122" s="17" t="s">
        <v>171</v>
      </c>
      <c r="H122" s="16">
        <v>41658</v>
      </c>
      <c r="I122" s="17"/>
      <c r="J122" s="17" t="s">
        <v>167</v>
      </c>
      <c r="K122" s="17" t="s">
        <v>168</v>
      </c>
      <c r="L122" s="17"/>
      <c r="M122" s="17"/>
      <c r="N122">
        <f t="shared" si="0"/>
        <v>1</v>
      </c>
      <c r="O122" t="str">
        <f t="shared" si="1"/>
        <v xml:space="preserve"> DW</v>
      </c>
    </row>
    <row r="123" spans="1:15" ht="12.75" customHeight="1" x14ac:dyDescent="0.2">
      <c r="A123" s="17"/>
      <c r="B123" s="17" t="s">
        <v>163</v>
      </c>
      <c r="C123" s="17" t="s">
        <v>164</v>
      </c>
      <c r="D123" s="17">
        <v>15.2</v>
      </c>
      <c r="E123" s="17">
        <v>42</v>
      </c>
      <c r="F123" s="17"/>
      <c r="G123" s="17" t="s">
        <v>206</v>
      </c>
      <c r="H123" s="16">
        <v>41664</v>
      </c>
      <c r="I123" s="17"/>
      <c r="J123" s="17" t="s">
        <v>167</v>
      </c>
      <c r="K123" s="17" t="s">
        <v>168</v>
      </c>
      <c r="L123" s="17"/>
      <c r="M123" s="17"/>
      <c r="N123">
        <f t="shared" si="0"/>
        <v>1</v>
      </c>
      <c r="O123" t="str">
        <f t="shared" si="1"/>
        <v xml:space="preserve"> DW</v>
      </c>
    </row>
    <row r="124" spans="1:15" ht="12.75" customHeight="1" x14ac:dyDescent="0.2">
      <c r="A124" s="17"/>
      <c r="B124" s="17" t="s">
        <v>163</v>
      </c>
      <c r="C124" s="17" t="s">
        <v>164</v>
      </c>
      <c r="D124" s="17">
        <v>10.1</v>
      </c>
      <c r="E124" s="17">
        <v>43</v>
      </c>
      <c r="F124" s="17"/>
      <c r="G124" s="17" t="s">
        <v>206</v>
      </c>
      <c r="H124" s="16">
        <v>41664</v>
      </c>
      <c r="I124" s="17"/>
      <c r="J124" s="17" t="s">
        <v>167</v>
      </c>
      <c r="K124" s="17" t="s">
        <v>168</v>
      </c>
      <c r="L124" s="17"/>
      <c r="M124" s="17"/>
      <c r="N124">
        <f t="shared" si="0"/>
        <v>1</v>
      </c>
      <c r="O124" t="str">
        <f t="shared" si="1"/>
        <v xml:space="preserve"> DW</v>
      </c>
    </row>
    <row r="125" spans="1:15" ht="12.75" customHeight="1" x14ac:dyDescent="0.2">
      <c r="A125" s="17"/>
      <c r="B125" s="17" t="s">
        <v>163</v>
      </c>
      <c r="C125" s="17" t="s">
        <v>164</v>
      </c>
      <c r="D125" s="17">
        <v>15.4</v>
      </c>
      <c r="E125" s="17">
        <v>36</v>
      </c>
      <c r="F125" s="17"/>
      <c r="G125" s="17" t="s">
        <v>206</v>
      </c>
      <c r="H125" s="16">
        <v>41672</v>
      </c>
      <c r="I125" s="17"/>
      <c r="J125" s="17" t="s">
        <v>167</v>
      </c>
      <c r="K125" s="17" t="s">
        <v>168</v>
      </c>
      <c r="L125" s="17"/>
      <c r="M125" s="17"/>
      <c r="N125">
        <f t="shared" si="0"/>
        <v>2</v>
      </c>
      <c r="O125" t="str">
        <f t="shared" si="1"/>
        <v xml:space="preserve"> DW</v>
      </c>
    </row>
    <row r="126" spans="1:15" ht="12.75" customHeight="1" x14ac:dyDescent="0.2">
      <c r="A126" s="17"/>
      <c r="B126" s="17" t="s">
        <v>163</v>
      </c>
      <c r="C126" s="17" t="s">
        <v>164</v>
      </c>
      <c r="D126" s="17">
        <v>15.5</v>
      </c>
      <c r="E126" s="17">
        <v>26</v>
      </c>
      <c r="F126" s="17"/>
      <c r="G126" s="17" t="s">
        <v>206</v>
      </c>
      <c r="H126" s="16">
        <v>41686</v>
      </c>
      <c r="I126" s="17"/>
      <c r="J126" s="17" t="s">
        <v>167</v>
      </c>
      <c r="K126" s="17" t="s">
        <v>168</v>
      </c>
      <c r="L126" s="17"/>
      <c r="M126" s="17"/>
      <c r="N126">
        <f t="shared" si="0"/>
        <v>2</v>
      </c>
      <c r="O126" t="str">
        <f t="shared" si="1"/>
        <v xml:space="preserve"> DW</v>
      </c>
    </row>
    <row r="127" spans="1:15" ht="12.75" customHeight="1" x14ac:dyDescent="0.2">
      <c r="A127" s="17"/>
      <c r="B127" s="17" t="s">
        <v>163</v>
      </c>
      <c r="C127" s="17" t="s">
        <v>164</v>
      </c>
      <c r="D127" s="17">
        <v>7</v>
      </c>
      <c r="E127" s="17">
        <v>16</v>
      </c>
      <c r="F127" s="17"/>
      <c r="G127" s="17" t="s">
        <v>206</v>
      </c>
      <c r="H127" s="16">
        <v>41693</v>
      </c>
      <c r="I127" s="17"/>
      <c r="J127" s="17" t="s">
        <v>167</v>
      </c>
      <c r="K127" s="17" t="s">
        <v>168</v>
      </c>
      <c r="L127" s="17"/>
      <c r="M127" s="17"/>
      <c r="N127">
        <f t="shared" si="0"/>
        <v>2</v>
      </c>
      <c r="O127" t="str">
        <f t="shared" si="1"/>
        <v xml:space="preserve"> DW</v>
      </c>
    </row>
    <row r="128" spans="1:15" ht="12.75" customHeight="1" x14ac:dyDescent="0.2">
      <c r="A128" s="17"/>
      <c r="B128" s="17" t="s">
        <v>163</v>
      </c>
      <c r="C128" s="17" t="s">
        <v>164</v>
      </c>
      <c r="D128" s="17">
        <v>10.4</v>
      </c>
      <c r="E128" s="17">
        <v>26</v>
      </c>
      <c r="F128" s="17"/>
      <c r="G128" s="17" t="s">
        <v>206</v>
      </c>
      <c r="H128" s="16">
        <v>41693</v>
      </c>
      <c r="I128" s="17"/>
      <c r="J128" s="17" t="s">
        <v>167</v>
      </c>
      <c r="K128" s="17" t="s">
        <v>168</v>
      </c>
      <c r="L128" s="17"/>
      <c r="M128" s="17"/>
      <c r="N128">
        <f t="shared" si="0"/>
        <v>2</v>
      </c>
      <c r="O128" t="str">
        <f t="shared" si="1"/>
        <v xml:space="preserve"> DW</v>
      </c>
    </row>
    <row r="129" spans="1:15" ht="12.75" customHeight="1" x14ac:dyDescent="0.2">
      <c r="A129" s="17"/>
      <c r="B129" s="17" t="s">
        <v>163</v>
      </c>
      <c r="C129" s="17" t="s">
        <v>164</v>
      </c>
      <c r="D129" s="17">
        <v>22</v>
      </c>
      <c r="E129" s="17">
        <v>41</v>
      </c>
      <c r="F129" s="17"/>
      <c r="G129" s="17" t="s">
        <v>171</v>
      </c>
      <c r="H129" s="16">
        <v>41700</v>
      </c>
      <c r="I129" s="17"/>
      <c r="J129" s="17" t="s">
        <v>167</v>
      </c>
      <c r="K129" s="17" t="s">
        <v>168</v>
      </c>
      <c r="L129" s="17"/>
      <c r="M129" s="17"/>
      <c r="N129">
        <f t="shared" si="0"/>
        <v>3</v>
      </c>
      <c r="O129" t="str">
        <f t="shared" si="1"/>
        <v xml:space="preserve"> DW</v>
      </c>
    </row>
    <row r="130" spans="1:15" ht="12.75" customHeight="1" x14ac:dyDescent="0.2">
      <c r="A130" s="17"/>
      <c r="B130" s="17" t="s">
        <v>163</v>
      </c>
      <c r="C130" s="17" t="s">
        <v>164</v>
      </c>
      <c r="D130" s="17">
        <v>60.4</v>
      </c>
      <c r="E130" s="17">
        <v>16</v>
      </c>
      <c r="F130" s="17"/>
      <c r="G130" s="17" t="s">
        <v>223</v>
      </c>
      <c r="H130" s="16">
        <v>41706</v>
      </c>
      <c r="I130" s="17" t="s">
        <v>224</v>
      </c>
      <c r="J130" s="17" t="s">
        <v>167</v>
      </c>
      <c r="K130" s="17" t="s">
        <v>168</v>
      </c>
      <c r="L130" s="17"/>
      <c r="M130" s="17"/>
      <c r="N130">
        <f t="shared" si="0"/>
        <v>3</v>
      </c>
      <c r="O130" t="str">
        <f t="shared" si="1"/>
        <v xml:space="preserve"> DW</v>
      </c>
    </row>
    <row r="131" spans="1:15" ht="12.75" customHeight="1" x14ac:dyDescent="0.2">
      <c r="A131" s="17"/>
      <c r="B131" s="17" t="s">
        <v>163</v>
      </c>
      <c r="C131" s="17" t="s">
        <v>164</v>
      </c>
      <c r="D131" s="17">
        <v>16.2</v>
      </c>
      <c r="E131" s="17">
        <v>25</v>
      </c>
      <c r="F131" s="17"/>
      <c r="G131" s="17" t="s">
        <v>204</v>
      </c>
      <c r="H131" s="16">
        <v>41707</v>
      </c>
      <c r="I131" s="17"/>
      <c r="J131" s="17" t="s">
        <v>148</v>
      </c>
      <c r="K131" s="17" t="s">
        <v>176</v>
      </c>
      <c r="L131" s="17"/>
      <c r="M131" s="17"/>
      <c r="N131">
        <f t="shared" si="0"/>
        <v>3</v>
      </c>
      <c r="O131" t="str">
        <f t="shared" si="1"/>
        <v xml:space="preserve"> DW</v>
      </c>
    </row>
    <row r="132" spans="1:15" ht="12.75" customHeight="1" x14ac:dyDescent="0.2">
      <c r="A132" s="17"/>
      <c r="B132" s="17" t="s">
        <v>163</v>
      </c>
      <c r="C132" s="17" t="s">
        <v>164</v>
      </c>
      <c r="D132" s="17">
        <v>29.6</v>
      </c>
      <c r="E132" s="17">
        <v>45</v>
      </c>
      <c r="F132" s="17"/>
      <c r="G132" s="17" t="s">
        <v>205</v>
      </c>
      <c r="H132" s="16">
        <v>41707</v>
      </c>
      <c r="I132" s="17"/>
      <c r="J132" s="17" t="s">
        <v>148</v>
      </c>
      <c r="K132" s="17" t="s">
        <v>176</v>
      </c>
      <c r="L132" s="17"/>
      <c r="M132" s="17"/>
      <c r="N132">
        <f t="shared" si="0"/>
        <v>3</v>
      </c>
      <c r="O132" t="str">
        <f t="shared" si="1"/>
        <v xml:space="preserve"> DW</v>
      </c>
    </row>
    <row r="133" spans="1:15" ht="12.75" customHeight="1" x14ac:dyDescent="0.2">
      <c r="A133" s="17"/>
      <c r="B133" s="17" t="s">
        <v>163</v>
      </c>
      <c r="C133" s="17" t="s">
        <v>164</v>
      </c>
      <c r="D133" s="17">
        <v>29</v>
      </c>
      <c r="E133" s="17">
        <v>49</v>
      </c>
      <c r="F133" s="17"/>
      <c r="G133" s="17" t="s">
        <v>225</v>
      </c>
      <c r="H133" s="16">
        <v>41720</v>
      </c>
      <c r="I133" s="17" t="s">
        <v>226</v>
      </c>
      <c r="J133" s="17" t="s">
        <v>167</v>
      </c>
      <c r="K133" s="17" t="s">
        <v>168</v>
      </c>
      <c r="L133" s="17"/>
      <c r="M133" s="17"/>
      <c r="N133">
        <f t="shared" si="0"/>
        <v>3</v>
      </c>
      <c r="O133" t="str">
        <f t="shared" si="1"/>
        <v xml:space="preserve"> DW</v>
      </c>
    </row>
    <row r="134" spans="1:15" ht="12.75" customHeight="1" x14ac:dyDescent="0.2">
      <c r="A134" s="17"/>
      <c r="B134" s="17" t="s">
        <v>163</v>
      </c>
      <c r="C134" s="17" t="s">
        <v>164</v>
      </c>
      <c r="D134" s="17">
        <v>24.7</v>
      </c>
      <c r="E134" s="17">
        <v>39</v>
      </c>
      <c r="F134" s="17"/>
      <c r="G134" s="17" t="s">
        <v>227</v>
      </c>
      <c r="H134" s="16">
        <v>41720</v>
      </c>
      <c r="I134" s="17" t="s">
        <v>226</v>
      </c>
      <c r="J134" s="17" t="s">
        <v>167</v>
      </c>
      <c r="K134" s="17" t="s">
        <v>168</v>
      </c>
      <c r="L134" s="17"/>
      <c r="M134" s="17"/>
      <c r="N134">
        <f t="shared" si="0"/>
        <v>3</v>
      </c>
      <c r="O134" t="str">
        <f t="shared" si="1"/>
        <v xml:space="preserve"> DW</v>
      </c>
    </row>
    <row r="135" spans="1:15" ht="12.75" customHeight="1" x14ac:dyDescent="0.2">
      <c r="A135" s="17"/>
      <c r="B135" s="17" t="s">
        <v>163</v>
      </c>
      <c r="C135" s="17" t="s">
        <v>164</v>
      </c>
      <c r="D135" s="17">
        <v>27.4</v>
      </c>
      <c r="E135" s="17">
        <v>26</v>
      </c>
      <c r="F135" s="17"/>
      <c r="G135" s="17" t="s">
        <v>228</v>
      </c>
      <c r="H135" s="16">
        <v>41721</v>
      </c>
      <c r="I135" s="17" t="s">
        <v>226</v>
      </c>
      <c r="J135" s="17" t="s">
        <v>167</v>
      </c>
      <c r="K135" s="17" t="s">
        <v>168</v>
      </c>
      <c r="L135" s="17"/>
      <c r="M135" s="17"/>
      <c r="N135">
        <f t="shared" si="0"/>
        <v>3</v>
      </c>
      <c r="O135" t="str">
        <f t="shared" si="1"/>
        <v xml:space="preserve"> DW</v>
      </c>
    </row>
    <row r="136" spans="1:15" ht="12.75" customHeight="1" x14ac:dyDescent="0.2">
      <c r="A136" s="17"/>
      <c r="B136" s="17" t="s">
        <v>163</v>
      </c>
      <c r="C136" s="17" t="s">
        <v>164</v>
      </c>
      <c r="D136" s="17">
        <v>31.4</v>
      </c>
      <c r="E136" s="17">
        <v>41</v>
      </c>
      <c r="F136" s="17"/>
      <c r="G136" s="17" t="s">
        <v>229</v>
      </c>
      <c r="H136" s="16">
        <v>41721</v>
      </c>
      <c r="I136" s="17" t="s">
        <v>226</v>
      </c>
      <c r="J136" s="17" t="s">
        <v>167</v>
      </c>
      <c r="K136" s="17" t="s">
        <v>168</v>
      </c>
      <c r="L136" s="17"/>
      <c r="M136" s="17"/>
      <c r="N136">
        <f t="shared" si="0"/>
        <v>3</v>
      </c>
      <c r="O136" t="str">
        <f t="shared" si="1"/>
        <v xml:space="preserve"> DW</v>
      </c>
    </row>
    <row r="137" spans="1:15" ht="12.75" customHeight="1" x14ac:dyDescent="0.2">
      <c r="A137" s="17"/>
      <c r="B137" s="17" t="s">
        <v>163</v>
      </c>
      <c r="C137" s="17" t="s">
        <v>164</v>
      </c>
      <c r="D137" s="17">
        <v>50.9</v>
      </c>
      <c r="E137" s="17">
        <v>45</v>
      </c>
      <c r="F137" s="17"/>
      <c r="G137" s="17" t="s">
        <v>230</v>
      </c>
      <c r="H137" s="16">
        <v>41722</v>
      </c>
      <c r="I137" s="17" t="s">
        <v>226</v>
      </c>
      <c r="J137" s="17" t="s">
        <v>167</v>
      </c>
      <c r="K137" s="17" t="s">
        <v>168</v>
      </c>
      <c r="L137" s="17"/>
      <c r="M137" s="17"/>
      <c r="N137">
        <f t="shared" si="0"/>
        <v>3</v>
      </c>
      <c r="O137" t="str">
        <f t="shared" si="1"/>
        <v xml:space="preserve"> DW</v>
      </c>
    </row>
    <row r="138" spans="1:15" ht="12.75" customHeight="1" x14ac:dyDescent="0.2">
      <c r="A138" s="17"/>
      <c r="B138" s="17" t="s">
        <v>163</v>
      </c>
      <c r="C138" s="17" t="s">
        <v>164</v>
      </c>
      <c r="D138" s="17">
        <v>32.6</v>
      </c>
      <c r="E138" s="17">
        <v>36</v>
      </c>
      <c r="F138" s="17"/>
      <c r="G138" s="17" t="s">
        <v>228</v>
      </c>
      <c r="H138" s="16">
        <v>41722</v>
      </c>
      <c r="I138" s="17" t="s">
        <v>226</v>
      </c>
      <c r="J138" s="17" t="s">
        <v>167</v>
      </c>
      <c r="K138" s="17" t="s">
        <v>168</v>
      </c>
      <c r="L138" s="17"/>
      <c r="M138" s="17"/>
      <c r="N138">
        <f t="shared" si="0"/>
        <v>3</v>
      </c>
      <c r="O138" t="str">
        <f t="shared" si="1"/>
        <v xml:space="preserve"> DW</v>
      </c>
    </row>
    <row r="139" spans="1:15" ht="12.75" customHeight="1" x14ac:dyDescent="0.2">
      <c r="A139" s="17"/>
      <c r="B139" s="17" t="s">
        <v>163</v>
      </c>
      <c r="C139" s="17" t="s">
        <v>164</v>
      </c>
      <c r="D139" s="17">
        <v>41.2</v>
      </c>
      <c r="E139" s="17">
        <v>65</v>
      </c>
      <c r="F139" s="17"/>
      <c r="G139" s="17" t="s">
        <v>212</v>
      </c>
      <c r="H139" s="16">
        <v>41727</v>
      </c>
      <c r="I139" s="17"/>
      <c r="J139" s="17" t="s">
        <v>167</v>
      </c>
      <c r="K139" s="17" t="s">
        <v>168</v>
      </c>
      <c r="L139" s="17"/>
      <c r="M139" s="17"/>
      <c r="N139">
        <f t="shared" si="0"/>
        <v>3</v>
      </c>
      <c r="O139" t="str">
        <f t="shared" si="1"/>
        <v xml:space="preserve"> DW</v>
      </c>
    </row>
    <row r="140" spans="1:15" ht="12.75" customHeight="1" x14ac:dyDescent="0.2">
      <c r="A140" s="17"/>
      <c r="B140" s="17" t="s">
        <v>163</v>
      </c>
      <c r="C140" s="17" t="s">
        <v>164</v>
      </c>
      <c r="D140" s="17">
        <v>15.5</v>
      </c>
      <c r="E140" s="17">
        <v>60</v>
      </c>
      <c r="F140" s="17"/>
      <c r="G140" s="17" t="s">
        <v>206</v>
      </c>
      <c r="H140" s="16">
        <v>41738</v>
      </c>
      <c r="I140" s="17"/>
      <c r="J140" s="17" t="s">
        <v>167</v>
      </c>
      <c r="K140" s="17" t="s">
        <v>168</v>
      </c>
      <c r="L140" s="17"/>
      <c r="M140" s="17"/>
      <c r="N140">
        <f t="shared" si="0"/>
        <v>4</v>
      </c>
      <c r="O140" t="str">
        <f t="shared" si="1"/>
        <v xml:space="preserve"> DW</v>
      </c>
    </row>
    <row r="141" spans="1:15" ht="12.75" customHeight="1" x14ac:dyDescent="0.2">
      <c r="A141" s="17"/>
      <c r="B141" s="17" t="s">
        <v>163</v>
      </c>
      <c r="C141" s="17" t="s">
        <v>164</v>
      </c>
      <c r="D141" s="17">
        <v>6.6</v>
      </c>
      <c r="E141" s="17">
        <v>65</v>
      </c>
      <c r="F141" s="17"/>
      <c r="G141" s="17" t="s">
        <v>206</v>
      </c>
      <c r="H141" s="16">
        <v>41738</v>
      </c>
      <c r="I141" s="17"/>
      <c r="J141" s="17" t="s">
        <v>167</v>
      </c>
      <c r="K141" s="17" t="s">
        <v>168</v>
      </c>
      <c r="L141" s="17"/>
      <c r="M141" s="17"/>
      <c r="N141">
        <f t="shared" si="0"/>
        <v>4</v>
      </c>
      <c r="O141" t="str">
        <f t="shared" si="1"/>
        <v xml:space="preserve"> DW</v>
      </c>
    </row>
    <row r="142" spans="1:15" ht="12.75" customHeight="1" x14ac:dyDescent="0.2">
      <c r="A142" s="17"/>
      <c r="B142" s="17" t="s">
        <v>231</v>
      </c>
      <c r="C142" s="17" t="s">
        <v>203</v>
      </c>
      <c r="D142" s="17">
        <v>20.5</v>
      </c>
      <c r="E142" s="17">
        <v>25</v>
      </c>
      <c r="F142" s="17"/>
      <c r="G142" s="17" t="s">
        <v>204</v>
      </c>
      <c r="H142" s="16">
        <v>41706</v>
      </c>
      <c r="I142" s="17"/>
      <c r="J142" s="17" t="s">
        <v>148</v>
      </c>
      <c r="K142" s="17" t="s">
        <v>176</v>
      </c>
      <c r="L142" s="17"/>
      <c r="M142" s="17"/>
      <c r="N142">
        <f t="shared" si="0"/>
        <v>3</v>
      </c>
      <c r="O142" t="str">
        <f t="shared" si="1"/>
        <v>GeW</v>
      </c>
    </row>
    <row r="143" spans="1:15" ht="12.75" customHeight="1" x14ac:dyDescent="0.2">
      <c r="A143" s="17"/>
      <c r="B143" s="17" t="s">
        <v>231</v>
      </c>
      <c r="C143" s="17" t="s">
        <v>203</v>
      </c>
      <c r="D143" s="17">
        <v>15.4</v>
      </c>
      <c r="E143" s="17">
        <v>31</v>
      </c>
      <c r="F143" s="17"/>
      <c r="G143" s="17" t="s">
        <v>205</v>
      </c>
      <c r="H143" s="16">
        <v>41706</v>
      </c>
      <c r="I143" s="17"/>
      <c r="J143" s="17" t="s">
        <v>148</v>
      </c>
      <c r="K143" s="17" t="s">
        <v>176</v>
      </c>
      <c r="L143" s="17"/>
      <c r="M143" s="17"/>
      <c r="N143">
        <f t="shared" si="0"/>
        <v>3</v>
      </c>
      <c r="O143" t="str">
        <f t="shared" si="1"/>
        <v>GeW</v>
      </c>
    </row>
    <row r="144" spans="1:15" ht="12.75" customHeight="1" x14ac:dyDescent="0.2">
      <c r="A144" s="17"/>
      <c r="B144" s="17" t="s">
        <v>231</v>
      </c>
      <c r="C144" s="17" t="s">
        <v>203</v>
      </c>
      <c r="D144" s="17">
        <v>15.8</v>
      </c>
      <c r="E144" s="17">
        <v>23</v>
      </c>
      <c r="F144" s="17"/>
      <c r="G144" s="17" t="s">
        <v>204</v>
      </c>
      <c r="H144" s="16">
        <v>41707</v>
      </c>
      <c r="I144" s="17"/>
      <c r="J144" s="17" t="s">
        <v>148</v>
      </c>
      <c r="K144" s="17" t="s">
        <v>176</v>
      </c>
      <c r="L144" s="17"/>
      <c r="M144" s="17"/>
      <c r="N144">
        <f t="shared" si="0"/>
        <v>3</v>
      </c>
      <c r="O144" t="str">
        <f t="shared" si="1"/>
        <v>GeW</v>
      </c>
    </row>
    <row r="145" spans="1:15" ht="12.75" customHeight="1" x14ac:dyDescent="0.2">
      <c r="A145" s="17"/>
      <c r="B145" s="17" t="s">
        <v>232</v>
      </c>
      <c r="C145" s="17" t="s">
        <v>164</v>
      </c>
      <c r="D145" s="17">
        <v>16</v>
      </c>
      <c r="E145" s="17">
        <v>48</v>
      </c>
      <c r="F145" s="17"/>
      <c r="G145" s="17" t="s">
        <v>178</v>
      </c>
      <c r="H145" s="16">
        <v>41720</v>
      </c>
      <c r="I145" s="17" t="s">
        <v>179</v>
      </c>
      <c r="J145" s="17" t="s">
        <v>167</v>
      </c>
      <c r="K145" s="17" t="s">
        <v>180</v>
      </c>
      <c r="L145" s="17"/>
      <c r="M145" s="17"/>
      <c r="N145">
        <f t="shared" si="0"/>
        <v>3</v>
      </c>
      <c r="O145" t="str">
        <f t="shared" si="1"/>
        <v xml:space="preserve"> IP</v>
      </c>
    </row>
    <row r="146" spans="1:15" ht="12.75" customHeight="1" x14ac:dyDescent="0.2">
      <c r="A146" s="17"/>
      <c r="B146" s="17" t="s">
        <v>232</v>
      </c>
      <c r="C146" s="17" t="s">
        <v>164</v>
      </c>
      <c r="D146" s="17">
        <v>18</v>
      </c>
      <c r="E146" s="17">
        <v>43</v>
      </c>
      <c r="F146" s="17"/>
      <c r="G146" s="17" t="s">
        <v>181</v>
      </c>
      <c r="H146" s="16">
        <v>41720</v>
      </c>
      <c r="I146" s="17" t="s">
        <v>179</v>
      </c>
      <c r="J146" s="17" t="s">
        <v>167</v>
      </c>
      <c r="K146" s="17" t="s">
        <v>180</v>
      </c>
      <c r="L146" s="17"/>
      <c r="M146" s="17"/>
      <c r="N146">
        <f t="shared" si="0"/>
        <v>3</v>
      </c>
      <c r="O146" t="str">
        <f t="shared" si="1"/>
        <v xml:space="preserve"> IP</v>
      </c>
    </row>
    <row r="147" spans="1:15" ht="12.75" customHeight="1" x14ac:dyDescent="0.2">
      <c r="A147" s="17"/>
      <c r="B147" s="17" t="s">
        <v>232</v>
      </c>
      <c r="C147" s="17" t="s">
        <v>164</v>
      </c>
      <c r="D147" s="17">
        <v>22</v>
      </c>
      <c r="E147" s="17">
        <v>52</v>
      </c>
      <c r="F147" s="17"/>
      <c r="G147" s="17" t="s">
        <v>182</v>
      </c>
      <c r="H147" s="16">
        <v>41721</v>
      </c>
      <c r="I147" s="17" t="s">
        <v>179</v>
      </c>
      <c r="J147" s="17" t="s">
        <v>167</v>
      </c>
      <c r="K147" s="17" t="s">
        <v>180</v>
      </c>
      <c r="L147" s="17"/>
      <c r="M147" s="17"/>
      <c r="N147">
        <f t="shared" si="0"/>
        <v>3</v>
      </c>
      <c r="O147" t="str">
        <f t="shared" si="1"/>
        <v xml:space="preserve"> IP</v>
      </c>
    </row>
    <row r="148" spans="1:15" ht="12.75" customHeight="1" x14ac:dyDescent="0.2">
      <c r="A148" s="17"/>
      <c r="B148" s="17" t="s">
        <v>232</v>
      </c>
      <c r="C148" s="17" t="s">
        <v>164</v>
      </c>
      <c r="D148" s="17">
        <v>18</v>
      </c>
      <c r="E148" s="17">
        <v>46</v>
      </c>
      <c r="F148" s="17"/>
      <c r="G148" s="17" t="s">
        <v>183</v>
      </c>
      <c r="H148" s="16">
        <v>41721</v>
      </c>
      <c r="I148" s="17" t="s">
        <v>179</v>
      </c>
      <c r="J148" s="17" t="s">
        <v>167</v>
      </c>
      <c r="K148" s="17" t="s">
        <v>180</v>
      </c>
      <c r="L148" s="17"/>
      <c r="M148" s="17"/>
      <c r="N148">
        <f t="shared" si="0"/>
        <v>3</v>
      </c>
      <c r="O148" t="str">
        <f t="shared" si="1"/>
        <v xml:space="preserve"> IP</v>
      </c>
    </row>
    <row r="149" spans="1:15" ht="12.75" customHeight="1" x14ac:dyDescent="0.2">
      <c r="A149" s="17"/>
      <c r="B149" s="17" t="s">
        <v>232</v>
      </c>
      <c r="C149" s="17" t="s">
        <v>164</v>
      </c>
      <c r="D149" s="17">
        <v>16</v>
      </c>
      <c r="E149" s="17">
        <v>45</v>
      </c>
      <c r="F149" s="17"/>
      <c r="G149" s="17" t="s">
        <v>184</v>
      </c>
      <c r="H149" s="16">
        <v>41721</v>
      </c>
      <c r="I149" s="17" t="s">
        <v>179</v>
      </c>
      <c r="J149" s="17" t="s">
        <v>167</v>
      </c>
      <c r="K149" s="17" t="s">
        <v>180</v>
      </c>
      <c r="L149" s="17"/>
      <c r="M149" s="17"/>
      <c r="N149">
        <f t="shared" si="0"/>
        <v>3</v>
      </c>
      <c r="O149" t="str">
        <f t="shared" si="1"/>
        <v xml:space="preserve"> IP</v>
      </c>
    </row>
    <row r="150" spans="1:15" ht="12.75" customHeight="1" x14ac:dyDescent="0.2">
      <c r="A150" s="17"/>
      <c r="B150" s="17" t="s">
        <v>232</v>
      </c>
      <c r="C150" s="17" t="s">
        <v>164</v>
      </c>
      <c r="D150" s="17">
        <v>18</v>
      </c>
      <c r="E150" s="17">
        <v>30</v>
      </c>
      <c r="F150" s="17"/>
      <c r="G150" s="17" t="s">
        <v>186</v>
      </c>
      <c r="H150" s="16">
        <v>41722</v>
      </c>
      <c r="I150" s="17" t="s">
        <v>179</v>
      </c>
      <c r="J150" s="17" t="s">
        <v>167</v>
      </c>
      <c r="K150" s="17" t="s">
        <v>180</v>
      </c>
      <c r="L150" s="17"/>
      <c r="M150" s="17"/>
      <c r="N150">
        <f t="shared" si="0"/>
        <v>3</v>
      </c>
      <c r="O150" t="str">
        <f t="shared" si="1"/>
        <v xml:space="preserve"> IP</v>
      </c>
    </row>
    <row r="151" spans="1:15" ht="12.75" customHeight="1" x14ac:dyDescent="0.2">
      <c r="A151" s="17"/>
      <c r="B151" s="17" t="s">
        <v>232</v>
      </c>
      <c r="C151" s="17" t="s">
        <v>164</v>
      </c>
      <c r="D151" s="17">
        <v>29</v>
      </c>
      <c r="E151" s="17">
        <v>33</v>
      </c>
      <c r="F151" s="17"/>
      <c r="G151" s="17" t="s">
        <v>187</v>
      </c>
      <c r="H151" s="16">
        <v>41722</v>
      </c>
      <c r="I151" s="17" t="s">
        <v>179</v>
      </c>
      <c r="J151" s="17" t="s">
        <v>167</v>
      </c>
      <c r="K151" s="17" t="s">
        <v>180</v>
      </c>
      <c r="L151" s="17"/>
      <c r="M151" s="17"/>
      <c r="N151">
        <f t="shared" si="0"/>
        <v>3</v>
      </c>
      <c r="O151" t="str">
        <f t="shared" si="1"/>
        <v xml:space="preserve"> IP</v>
      </c>
    </row>
    <row r="152" spans="1:15" ht="12.75" customHeight="1" x14ac:dyDescent="0.2">
      <c r="A152" s="17"/>
      <c r="B152" s="17" t="s">
        <v>232</v>
      </c>
      <c r="C152" s="17" t="s">
        <v>164</v>
      </c>
      <c r="D152" s="17">
        <v>28.9</v>
      </c>
      <c r="E152" s="17">
        <v>43</v>
      </c>
      <c r="F152" s="17"/>
      <c r="G152" s="17" t="s">
        <v>188</v>
      </c>
      <c r="H152" s="16">
        <v>41722</v>
      </c>
      <c r="I152" s="17" t="s">
        <v>179</v>
      </c>
      <c r="J152" s="17" t="s">
        <v>167</v>
      </c>
      <c r="K152" s="17" t="s">
        <v>180</v>
      </c>
      <c r="L152" s="17"/>
      <c r="M152" s="17"/>
      <c r="N152">
        <f t="shared" si="0"/>
        <v>3</v>
      </c>
      <c r="O152" t="str">
        <f t="shared" si="1"/>
        <v xml:space="preserve"> IP</v>
      </c>
    </row>
    <row r="153" spans="1:15" ht="12.75" customHeight="1" x14ac:dyDescent="0.2">
      <c r="A153" s="17"/>
      <c r="B153" s="17" t="s">
        <v>232</v>
      </c>
      <c r="C153" s="17" t="s">
        <v>164</v>
      </c>
      <c r="D153" s="17">
        <v>26</v>
      </c>
      <c r="E153" s="17">
        <v>37</v>
      </c>
      <c r="F153" s="17"/>
      <c r="G153" s="17" t="s">
        <v>189</v>
      </c>
      <c r="H153" s="16">
        <v>41722</v>
      </c>
      <c r="I153" s="17" t="s">
        <v>179</v>
      </c>
      <c r="J153" s="17" t="s">
        <v>167</v>
      </c>
      <c r="K153" s="17" t="s">
        <v>180</v>
      </c>
      <c r="L153" s="17"/>
      <c r="M153" s="17"/>
      <c r="N153">
        <f t="shared" si="0"/>
        <v>3</v>
      </c>
      <c r="O153" t="str">
        <f t="shared" si="1"/>
        <v xml:space="preserve"> IP</v>
      </c>
    </row>
    <row r="154" spans="1:15" ht="12.75" customHeight="1" x14ac:dyDescent="0.2">
      <c r="A154" s="17"/>
      <c r="B154" s="17" t="s">
        <v>232</v>
      </c>
      <c r="C154" s="17" t="s">
        <v>164</v>
      </c>
      <c r="D154" s="17">
        <v>31</v>
      </c>
      <c r="E154" s="17">
        <v>38</v>
      </c>
      <c r="F154" s="17"/>
      <c r="G154" s="17" t="s">
        <v>190</v>
      </c>
      <c r="H154" s="16">
        <v>41723</v>
      </c>
      <c r="I154" s="17" t="s">
        <v>179</v>
      </c>
      <c r="J154" s="17" t="s">
        <v>167</v>
      </c>
      <c r="K154" s="17" t="s">
        <v>180</v>
      </c>
      <c r="L154" s="17"/>
      <c r="M154" s="17"/>
      <c r="N154">
        <f t="shared" si="0"/>
        <v>3</v>
      </c>
      <c r="O154" t="str">
        <f t="shared" si="1"/>
        <v xml:space="preserve"> IP</v>
      </c>
    </row>
    <row r="155" spans="1:15" ht="12.75" customHeight="1" x14ac:dyDescent="0.2">
      <c r="A155" s="17"/>
      <c r="B155" s="17" t="s">
        <v>232</v>
      </c>
      <c r="C155" s="17" t="s">
        <v>164</v>
      </c>
      <c r="D155" s="17">
        <v>27.5</v>
      </c>
      <c r="E155" s="17">
        <v>45</v>
      </c>
      <c r="F155" s="17"/>
      <c r="G155" s="17" t="s">
        <v>191</v>
      </c>
      <c r="H155" s="16">
        <v>41723</v>
      </c>
      <c r="I155" s="17" t="s">
        <v>179</v>
      </c>
      <c r="J155" s="17" t="s">
        <v>167</v>
      </c>
      <c r="K155" s="17" t="s">
        <v>180</v>
      </c>
      <c r="L155" s="17"/>
      <c r="M155" s="17"/>
      <c r="N155">
        <f t="shared" si="0"/>
        <v>3</v>
      </c>
      <c r="O155" t="str">
        <f t="shared" si="1"/>
        <v xml:space="preserve"> IP</v>
      </c>
    </row>
    <row r="156" spans="1:15" ht="12.75" customHeight="1" x14ac:dyDescent="0.2">
      <c r="A156" s="17"/>
      <c r="B156" s="17" t="s">
        <v>232</v>
      </c>
      <c r="C156" s="17" t="s">
        <v>164</v>
      </c>
      <c r="D156" s="17">
        <v>14.8</v>
      </c>
      <c r="E156" s="17">
        <v>45</v>
      </c>
      <c r="F156" s="17"/>
      <c r="G156" s="17" t="s">
        <v>192</v>
      </c>
      <c r="H156" s="16">
        <v>41723</v>
      </c>
      <c r="I156" s="17" t="s">
        <v>179</v>
      </c>
      <c r="J156" s="17" t="s">
        <v>167</v>
      </c>
      <c r="K156" s="17" t="s">
        <v>180</v>
      </c>
      <c r="L156" s="17"/>
      <c r="M156" s="17"/>
      <c r="N156">
        <f t="shared" si="0"/>
        <v>3</v>
      </c>
      <c r="O156" t="str">
        <f t="shared" si="1"/>
        <v xml:space="preserve"> IP</v>
      </c>
    </row>
    <row r="157" spans="1:15" ht="12.75" customHeight="1" x14ac:dyDescent="0.2">
      <c r="A157" s="17"/>
      <c r="B157" s="17" t="s">
        <v>232</v>
      </c>
      <c r="C157" s="17" t="s">
        <v>164</v>
      </c>
      <c r="D157" s="17">
        <v>14.5</v>
      </c>
      <c r="E157" s="17">
        <v>45</v>
      </c>
      <c r="F157" s="17"/>
      <c r="G157" s="17" t="s">
        <v>193</v>
      </c>
      <c r="H157" s="16">
        <v>41723</v>
      </c>
      <c r="I157" s="17" t="s">
        <v>179</v>
      </c>
      <c r="J157" s="17" t="s">
        <v>167</v>
      </c>
      <c r="K157" s="17" t="s">
        <v>180</v>
      </c>
      <c r="L157" s="17"/>
      <c r="M157" s="17"/>
      <c r="N157">
        <f t="shared" si="0"/>
        <v>3</v>
      </c>
      <c r="O157" t="str">
        <f t="shared" si="1"/>
        <v xml:space="preserve"> IP</v>
      </c>
    </row>
    <row r="158" spans="1:15" ht="12.75" customHeight="1" x14ac:dyDescent="0.2">
      <c r="A158" s="17"/>
      <c r="B158" s="17" t="s">
        <v>232</v>
      </c>
      <c r="C158" s="17" t="s">
        <v>164</v>
      </c>
      <c r="D158" s="17">
        <v>15</v>
      </c>
      <c r="E158" s="17">
        <v>42</v>
      </c>
      <c r="F158" s="17"/>
      <c r="G158" s="17" t="s">
        <v>194</v>
      </c>
      <c r="H158" s="16">
        <v>41724</v>
      </c>
      <c r="I158" s="17" t="s">
        <v>179</v>
      </c>
      <c r="J158" s="17" t="s">
        <v>167</v>
      </c>
      <c r="K158" s="17" t="s">
        <v>180</v>
      </c>
      <c r="L158" s="17"/>
      <c r="M158" s="17"/>
      <c r="N158">
        <f t="shared" si="0"/>
        <v>3</v>
      </c>
      <c r="O158" t="str">
        <f t="shared" si="1"/>
        <v xml:space="preserve"> IP</v>
      </c>
    </row>
    <row r="159" spans="1:15" ht="12.75" customHeight="1" x14ac:dyDescent="0.2">
      <c r="A159" s="17"/>
      <c r="B159" s="17" t="s">
        <v>232</v>
      </c>
      <c r="C159" s="17" t="s">
        <v>164</v>
      </c>
      <c r="D159" s="17">
        <v>25.7</v>
      </c>
      <c r="E159" s="17">
        <v>40</v>
      </c>
      <c r="F159" s="17"/>
      <c r="G159" s="17" t="s">
        <v>195</v>
      </c>
      <c r="H159" s="16">
        <v>41724</v>
      </c>
      <c r="I159" s="17" t="s">
        <v>179</v>
      </c>
      <c r="J159" s="17" t="s">
        <v>167</v>
      </c>
      <c r="K159" s="17" t="s">
        <v>180</v>
      </c>
      <c r="L159" s="17"/>
      <c r="M159" s="17"/>
      <c r="N159">
        <f t="shared" si="0"/>
        <v>3</v>
      </c>
      <c r="O159" t="str">
        <f t="shared" si="1"/>
        <v xml:space="preserve"> IP</v>
      </c>
    </row>
    <row r="160" spans="1:15" ht="12.75" customHeight="1" x14ac:dyDescent="0.2">
      <c r="A160" s="17"/>
      <c r="B160" s="17" t="s">
        <v>232</v>
      </c>
      <c r="C160" s="17" t="s">
        <v>164</v>
      </c>
      <c r="D160" s="17">
        <v>21</v>
      </c>
      <c r="E160" s="17">
        <v>44</v>
      </c>
      <c r="F160" s="17"/>
      <c r="G160" s="17" t="s">
        <v>196</v>
      </c>
      <c r="H160" s="16">
        <v>41724</v>
      </c>
      <c r="I160" s="17" t="s">
        <v>179</v>
      </c>
      <c r="J160" s="17" t="s">
        <v>167</v>
      </c>
      <c r="K160" s="17" t="s">
        <v>180</v>
      </c>
      <c r="L160" s="17"/>
      <c r="M160" s="17"/>
      <c r="N160">
        <f t="shared" si="0"/>
        <v>3</v>
      </c>
      <c r="O160" t="str">
        <f t="shared" si="1"/>
        <v xml:space="preserve"> IP</v>
      </c>
    </row>
    <row r="161" spans="1:15" ht="12.75" customHeight="1" x14ac:dyDescent="0.2">
      <c r="A161" s="17"/>
      <c r="B161" s="17" t="s">
        <v>232</v>
      </c>
      <c r="C161" s="17" t="s">
        <v>164</v>
      </c>
      <c r="D161" s="17">
        <v>10</v>
      </c>
      <c r="E161" s="17">
        <v>47</v>
      </c>
      <c r="F161" s="17"/>
      <c r="G161" s="17" t="s">
        <v>197</v>
      </c>
      <c r="H161" s="16">
        <v>41724</v>
      </c>
      <c r="I161" s="17" t="s">
        <v>179</v>
      </c>
      <c r="J161" s="17" t="s">
        <v>167</v>
      </c>
      <c r="K161" s="17" t="s">
        <v>180</v>
      </c>
      <c r="L161" s="17"/>
      <c r="M161" s="17"/>
      <c r="N161">
        <f t="shared" si="0"/>
        <v>3</v>
      </c>
      <c r="O161" t="str">
        <f t="shared" si="1"/>
        <v xml:space="preserve"> IP</v>
      </c>
    </row>
    <row r="162" spans="1:15" ht="12.75" customHeight="1" x14ac:dyDescent="0.2">
      <c r="A162" s="17"/>
      <c r="B162" s="17" t="s">
        <v>232</v>
      </c>
      <c r="C162" s="17" t="s">
        <v>164</v>
      </c>
      <c r="D162" s="17">
        <v>22.5</v>
      </c>
      <c r="E162" s="17">
        <v>42</v>
      </c>
      <c r="F162" s="17"/>
      <c r="G162" s="17" t="s">
        <v>198</v>
      </c>
      <c r="H162" s="16">
        <v>41725</v>
      </c>
      <c r="I162" s="17" t="s">
        <v>179</v>
      </c>
      <c r="J162" s="17" t="s">
        <v>167</v>
      </c>
      <c r="K162" s="17" t="s">
        <v>180</v>
      </c>
      <c r="L162" s="17"/>
      <c r="M162" s="17"/>
      <c r="N162">
        <f t="shared" si="0"/>
        <v>3</v>
      </c>
      <c r="O162" t="str">
        <f t="shared" si="1"/>
        <v xml:space="preserve"> IP</v>
      </c>
    </row>
    <row r="163" spans="1:15" ht="12.75" customHeight="1" x14ac:dyDescent="0.2">
      <c r="A163" s="17"/>
      <c r="B163" s="17" t="s">
        <v>232</v>
      </c>
      <c r="C163" s="17" t="s">
        <v>164</v>
      </c>
      <c r="D163" s="17">
        <v>15.4</v>
      </c>
      <c r="E163" s="17">
        <v>47</v>
      </c>
      <c r="F163" s="17"/>
      <c r="G163" s="17" t="s">
        <v>199</v>
      </c>
      <c r="H163" s="16">
        <v>41725</v>
      </c>
      <c r="I163" s="17" t="s">
        <v>179</v>
      </c>
      <c r="J163" s="17" t="s">
        <v>167</v>
      </c>
      <c r="K163" s="17" t="s">
        <v>180</v>
      </c>
      <c r="L163" s="17"/>
      <c r="M163" s="17"/>
      <c r="N163">
        <f t="shared" si="0"/>
        <v>3</v>
      </c>
      <c r="O163" t="str">
        <f t="shared" si="1"/>
        <v xml:space="preserve"> IP</v>
      </c>
    </row>
    <row r="164" spans="1:15" ht="12.75" customHeight="1" x14ac:dyDescent="0.2">
      <c r="A164" s="17"/>
      <c r="B164" s="17" t="s">
        <v>233</v>
      </c>
      <c r="C164" s="17" t="s">
        <v>210</v>
      </c>
      <c r="D164" s="17">
        <v>16.5</v>
      </c>
      <c r="E164" s="17">
        <v>35</v>
      </c>
      <c r="F164" s="17"/>
      <c r="G164" s="17" t="s">
        <v>204</v>
      </c>
      <c r="H164" s="16">
        <v>41706</v>
      </c>
      <c r="I164" s="17"/>
      <c r="J164" s="17" t="s">
        <v>148</v>
      </c>
      <c r="K164" s="17" t="s">
        <v>176</v>
      </c>
      <c r="L164" s="17"/>
      <c r="M164" s="17"/>
      <c r="N164">
        <f t="shared" si="0"/>
        <v>3</v>
      </c>
      <c r="O164" t="str">
        <f t="shared" si="1"/>
        <v xml:space="preserve"> JC</v>
      </c>
    </row>
    <row r="165" spans="1:15" ht="12.75" customHeight="1" x14ac:dyDescent="0.2">
      <c r="A165" s="17"/>
      <c r="B165" s="17" t="s">
        <v>233</v>
      </c>
      <c r="C165" s="17" t="s">
        <v>210</v>
      </c>
      <c r="D165" s="17">
        <v>15</v>
      </c>
      <c r="E165" s="17">
        <v>32</v>
      </c>
      <c r="F165" s="17"/>
      <c r="G165" s="17" t="s">
        <v>205</v>
      </c>
      <c r="H165" s="16">
        <v>41706</v>
      </c>
      <c r="I165" s="17"/>
      <c r="J165" s="17" t="s">
        <v>148</v>
      </c>
      <c r="K165" s="17" t="s">
        <v>176</v>
      </c>
      <c r="L165" s="17"/>
      <c r="M165" s="17"/>
      <c r="N165">
        <f t="shared" si="0"/>
        <v>3</v>
      </c>
      <c r="O165" t="str">
        <f t="shared" si="1"/>
        <v xml:space="preserve"> JC</v>
      </c>
    </row>
    <row r="166" spans="1:15" ht="12.75" customHeight="1" x14ac:dyDescent="0.2">
      <c r="A166" s="17"/>
      <c r="B166" s="17" t="s">
        <v>233</v>
      </c>
      <c r="C166" s="17" t="s">
        <v>210</v>
      </c>
      <c r="D166" s="17">
        <v>35</v>
      </c>
      <c r="E166" s="17">
        <v>35</v>
      </c>
      <c r="F166" s="17"/>
      <c r="G166" s="17" t="s">
        <v>204</v>
      </c>
      <c r="H166" s="16">
        <v>41707</v>
      </c>
      <c r="I166" s="17"/>
      <c r="J166" s="17" t="s">
        <v>148</v>
      </c>
      <c r="K166" s="17" t="s">
        <v>176</v>
      </c>
      <c r="L166" s="17"/>
      <c r="M166" s="17"/>
      <c r="N166">
        <f t="shared" si="0"/>
        <v>3</v>
      </c>
      <c r="O166" t="str">
        <f t="shared" si="1"/>
        <v xml:space="preserve"> JC</v>
      </c>
    </row>
    <row r="167" spans="1:15" ht="12.75" customHeight="1" x14ac:dyDescent="0.2">
      <c r="A167" s="17"/>
      <c r="B167" s="17" t="s">
        <v>233</v>
      </c>
      <c r="C167" s="17" t="s">
        <v>210</v>
      </c>
      <c r="D167" s="17">
        <v>14.7</v>
      </c>
      <c r="E167" s="17">
        <v>63</v>
      </c>
      <c r="F167" s="17"/>
      <c r="G167" s="17" t="s">
        <v>178</v>
      </c>
      <c r="H167" s="16">
        <v>41720</v>
      </c>
      <c r="I167" s="17" t="s">
        <v>179</v>
      </c>
      <c r="J167" s="17" t="s">
        <v>167</v>
      </c>
      <c r="K167" s="17" t="s">
        <v>180</v>
      </c>
      <c r="L167" s="17"/>
      <c r="M167" s="17"/>
      <c r="N167">
        <f t="shared" si="0"/>
        <v>3</v>
      </c>
      <c r="O167" t="str">
        <f t="shared" si="1"/>
        <v xml:space="preserve"> JC</v>
      </c>
    </row>
    <row r="168" spans="1:15" ht="12.75" customHeight="1" x14ac:dyDescent="0.2">
      <c r="A168" s="17"/>
      <c r="B168" s="17" t="s">
        <v>233</v>
      </c>
      <c r="C168" s="17" t="s">
        <v>210</v>
      </c>
      <c r="D168" s="17">
        <v>14</v>
      </c>
      <c r="E168" s="17">
        <v>53</v>
      </c>
      <c r="F168" s="17"/>
      <c r="G168" s="17" t="s">
        <v>181</v>
      </c>
      <c r="H168" s="16">
        <v>41720</v>
      </c>
      <c r="I168" s="17" t="s">
        <v>179</v>
      </c>
      <c r="J168" s="17" t="s">
        <v>167</v>
      </c>
      <c r="K168" s="17" t="s">
        <v>180</v>
      </c>
      <c r="L168" s="17"/>
      <c r="M168" s="17"/>
      <c r="N168">
        <f t="shared" si="0"/>
        <v>3</v>
      </c>
      <c r="O168" t="str">
        <f t="shared" si="1"/>
        <v xml:space="preserve"> JC</v>
      </c>
    </row>
    <row r="169" spans="1:15" ht="12.75" customHeight="1" x14ac:dyDescent="0.2">
      <c r="A169" s="17"/>
      <c r="B169" s="17" t="s">
        <v>233</v>
      </c>
      <c r="C169" s="17" t="s">
        <v>210</v>
      </c>
      <c r="D169" s="17">
        <v>30</v>
      </c>
      <c r="E169" s="17">
        <v>63</v>
      </c>
      <c r="F169" s="17"/>
      <c r="G169" s="17" t="s">
        <v>182</v>
      </c>
      <c r="H169" s="16">
        <v>41721</v>
      </c>
      <c r="I169" s="17" t="s">
        <v>179</v>
      </c>
      <c r="J169" s="17" t="s">
        <v>167</v>
      </c>
      <c r="K169" s="17" t="s">
        <v>180</v>
      </c>
      <c r="L169" s="17"/>
      <c r="M169" s="17"/>
      <c r="N169">
        <f t="shared" si="0"/>
        <v>3</v>
      </c>
      <c r="O169" t="str">
        <f t="shared" si="1"/>
        <v xml:space="preserve"> JC</v>
      </c>
    </row>
    <row r="170" spans="1:15" ht="12.75" customHeight="1" x14ac:dyDescent="0.2">
      <c r="A170" s="17"/>
      <c r="B170" s="17" t="s">
        <v>233</v>
      </c>
      <c r="C170" s="17" t="s">
        <v>210</v>
      </c>
      <c r="D170" s="17">
        <v>32</v>
      </c>
      <c r="E170" s="17">
        <v>53</v>
      </c>
      <c r="F170" s="17"/>
      <c r="G170" s="17" t="s">
        <v>183</v>
      </c>
      <c r="H170" s="16">
        <v>41721</v>
      </c>
      <c r="I170" s="17" t="s">
        <v>179</v>
      </c>
      <c r="J170" s="17" t="s">
        <v>167</v>
      </c>
      <c r="K170" s="17" t="s">
        <v>180</v>
      </c>
      <c r="L170" s="17"/>
      <c r="M170" s="17"/>
      <c r="N170">
        <f t="shared" si="0"/>
        <v>3</v>
      </c>
      <c r="O170" t="str">
        <f t="shared" si="1"/>
        <v xml:space="preserve"> JC</v>
      </c>
    </row>
    <row r="171" spans="1:15" ht="12.75" customHeight="1" x14ac:dyDescent="0.2">
      <c r="A171" s="17"/>
      <c r="B171" s="17" t="s">
        <v>233</v>
      </c>
      <c r="C171" s="17" t="s">
        <v>210</v>
      </c>
      <c r="D171" s="17">
        <v>24</v>
      </c>
      <c r="E171" s="17">
        <v>52</v>
      </c>
      <c r="F171" s="17"/>
      <c r="G171" s="17" t="s">
        <v>184</v>
      </c>
      <c r="H171" s="16">
        <v>41721</v>
      </c>
      <c r="I171" s="17" t="s">
        <v>179</v>
      </c>
      <c r="J171" s="17" t="s">
        <v>167</v>
      </c>
      <c r="K171" s="17" t="s">
        <v>180</v>
      </c>
      <c r="L171" s="17"/>
      <c r="M171" s="17"/>
      <c r="N171">
        <f t="shared" si="0"/>
        <v>3</v>
      </c>
      <c r="O171" t="str">
        <f t="shared" si="1"/>
        <v xml:space="preserve"> JC</v>
      </c>
    </row>
    <row r="172" spans="1:15" ht="12.75" customHeight="1" x14ac:dyDescent="0.2">
      <c r="A172" s="17"/>
      <c r="B172" s="17" t="s">
        <v>233</v>
      </c>
      <c r="C172" s="17" t="s">
        <v>210</v>
      </c>
      <c r="D172" s="17">
        <v>13</v>
      </c>
      <c r="E172" s="17">
        <v>48</v>
      </c>
      <c r="F172" s="17"/>
      <c r="G172" s="17" t="s">
        <v>185</v>
      </c>
      <c r="H172" s="16">
        <v>41721</v>
      </c>
      <c r="I172" s="17" t="s">
        <v>179</v>
      </c>
      <c r="J172" s="17" t="s">
        <v>167</v>
      </c>
      <c r="K172" s="17" t="s">
        <v>180</v>
      </c>
      <c r="L172" s="17"/>
      <c r="M172" s="17"/>
      <c r="N172">
        <f t="shared" si="0"/>
        <v>3</v>
      </c>
      <c r="O172" t="str">
        <f t="shared" si="1"/>
        <v xml:space="preserve"> JC</v>
      </c>
    </row>
    <row r="173" spans="1:15" ht="12.75" customHeight="1" x14ac:dyDescent="0.2">
      <c r="A173" s="17"/>
      <c r="B173" s="17" t="s">
        <v>233</v>
      </c>
      <c r="C173" s="17" t="s">
        <v>210</v>
      </c>
      <c r="D173" s="17">
        <v>18</v>
      </c>
      <c r="E173" s="17">
        <v>28</v>
      </c>
      <c r="F173" s="17"/>
      <c r="G173" s="17" t="s">
        <v>186</v>
      </c>
      <c r="H173" s="16">
        <v>41722</v>
      </c>
      <c r="I173" s="17" t="s">
        <v>179</v>
      </c>
      <c r="J173" s="17" t="s">
        <v>167</v>
      </c>
      <c r="K173" s="17" t="s">
        <v>180</v>
      </c>
      <c r="L173" s="17"/>
      <c r="M173" s="17"/>
      <c r="N173">
        <f t="shared" si="0"/>
        <v>3</v>
      </c>
      <c r="O173" t="str">
        <f t="shared" si="1"/>
        <v xml:space="preserve"> JC</v>
      </c>
    </row>
    <row r="174" spans="1:15" ht="12.75" customHeight="1" x14ac:dyDescent="0.2">
      <c r="A174" s="17"/>
      <c r="B174" s="17" t="s">
        <v>233</v>
      </c>
      <c r="C174" s="17" t="s">
        <v>210</v>
      </c>
      <c r="D174" s="17">
        <v>29</v>
      </c>
      <c r="E174" s="17">
        <v>45</v>
      </c>
      <c r="F174" s="17"/>
      <c r="G174" s="17" t="s">
        <v>187</v>
      </c>
      <c r="H174" s="16">
        <v>41722</v>
      </c>
      <c r="I174" s="17" t="s">
        <v>179</v>
      </c>
      <c r="J174" s="17" t="s">
        <v>167</v>
      </c>
      <c r="K174" s="17" t="s">
        <v>180</v>
      </c>
      <c r="L174" s="17"/>
      <c r="M174" s="17"/>
      <c r="N174">
        <f t="shared" si="0"/>
        <v>3</v>
      </c>
      <c r="O174" t="str">
        <f t="shared" si="1"/>
        <v xml:space="preserve"> JC</v>
      </c>
    </row>
    <row r="175" spans="1:15" ht="12.75" customHeight="1" x14ac:dyDescent="0.2">
      <c r="A175" s="17"/>
      <c r="B175" s="17" t="s">
        <v>233</v>
      </c>
      <c r="C175" s="17" t="s">
        <v>210</v>
      </c>
      <c r="D175" s="17">
        <v>26.1</v>
      </c>
      <c r="E175" s="17">
        <v>51</v>
      </c>
      <c r="F175" s="17"/>
      <c r="G175" s="17" t="s">
        <v>188</v>
      </c>
      <c r="H175" s="16">
        <v>41722</v>
      </c>
      <c r="I175" s="17" t="s">
        <v>179</v>
      </c>
      <c r="J175" s="17" t="s">
        <v>167</v>
      </c>
      <c r="K175" s="17" t="s">
        <v>180</v>
      </c>
      <c r="L175" s="17"/>
      <c r="M175" s="17"/>
      <c r="N175">
        <f t="shared" si="0"/>
        <v>3</v>
      </c>
      <c r="O175" t="str">
        <f t="shared" si="1"/>
        <v xml:space="preserve"> JC</v>
      </c>
    </row>
    <row r="176" spans="1:15" ht="12.75" customHeight="1" x14ac:dyDescent="0.2">
      <c r="A176" s="17"/>
      <c r="B176" s="17" t="s">
        <v>233</v>
      </c>
      <c r="C176" s="17" t="s">
        <v>210</v>
      </c>
      <c r="D176" s="17">
        <v>31</v>
      </c>
      <c r="E176" s="17">
        <v>32</v>
      </c>
      <c r="F176" s="17"/>
      <c r="G176" s="17" t="s">
        <v>189</v>
      </c>
      <c r="H176" s="16">
        <v>41722</v>
      </c>
      <c r="I176" s="17" t="s">
        <v>179</v>
      </c>
      <c r="J176" s="17" t="s">
        <v>167</v>
      </c>
      <c r="K176" s="17" t="s">
        <v>180</v>
      </c>
      <c r="L176" s="17"/>
      <c r="M176" s="17"/>
      <c r="N176">
        <f t="shared" si="0"/>
        <v>3</v>
      </c>
      <c r="O176" t="str">
        <f t="shared" si="1"/>
        <v xml:space="preserve"> JC</v>
      </c>
    </row>
    <row r="177" spans="1:15" ht="12.75" customHeight="1" x14ac:dyDescent="0.2">
      <c r="A177" s="17"/>
      <c r="B177" s="17" t="s">
        <v>233</v>
      </c>
      <c r="C177" s="17" t="s">
        <v>210</v>
      </c>
      <c r="D177" s="17">
        <v>25</v>
      </c>
      <c r="E177" s="17">
        <v>41</v>
      </c>
      <c r="F177" s="17"/>
      <c r="G177" s="17" t="s">
        <v>190</v>
      </c>
      <c r="H177" s="16">
        <v>41723</v>
      </c>
      <c r="I177" s="17" t="s">
        <v>179</v>
      </c>
      <c r="J177" s="17" t="s">
        <v>167</v>
      </c>
      <c r="K177" s="17" t="s">
        <v>180</v>
      </c>
      <c r="L177" s="17"/>
      <c r="M177" s="17"/>
      <c r="N177">
        <f t="shared" si="0"/>
        <v>3</v>
      </c>
      <c r="O177" t="str">
        <f t="shared" si="1"/>
        <v xml:space="preserve"> JC</v>
      </c>
    </row>
    <row r="178" spans="1:15" ht="12.75" customHeight="1" x14ac:dyDescent="0.2">
      <c r="A178" s="17"/>
      <c r="B178" s="17" t="s">
        <v>233</v>
      </c>
      <c r="C178" s="17" t="s">
        <v>210</v>
      </c>
      <c r="D178" s="17">
        <v>18</v>
      </c>
      <c r="E178" s="17">
        <v>34</v>
      </c>
      <c r="F178" s="17"/>
      <c r="G178" s="17" t="s">
        <v>191</v>
      </c>
      <c r="H178" s="16">
        <v>41723</v>
      </c>
      <c r="I178" s="17" t="s">
        <v>179</v>
      </c>
      <c r="J178" s="17" t="s">
        <v>167</v>
      </c>
      <c r="K178" s="17" t="s">
        <v>180</v>
      </c>
      <c r="L178" s="17"/>
      <c r="M178" s="17"/>
      <c r="N178">
        <f t="shared" si="0"/>
        <v>3</v>
      </c>
      <c r="O178" t="str">
        <f t="shared" si="1"/>
        <v xml:space="preserve"> JC</v>
      </c>
    </row>
    <row r="179" spans="1:15" ht="12.75" customHeight="1" x14ac:dyDescent="0.2">
      <c r="A179" s="17"/>
      <c r="B179" s="17" t="s">
        <v>233</v>
      </c>
      <c r="C179" s="17" t="s">
        <v>210</v>
      </c>
      <c r="D179" s="17">
        <v>14</v>
      </c>
      <c r="E179" s="17">
        <v>63</v>
      </c>
      <c r="F179" s="17"/>
      <c r="G179" s="17" t="s">
        <v>192</v>
      </c>
      <c r="H179" s="16">
        <v>41723</v>
      </c>
      <c r="I179" s="17" t="s">
        <v>179</v>
      </c>
      <c r="J179" s="17" t="s">
        <v>167</v>
      </c>
      <c r="K179" s="17" t="s">
        <v>180</v>
      </c>
      <c r="L179" s="17"/>
      <c r="M179" s="17"/>
      <c r="N179">
        <f t="shared" si="0"/>
        <v>3</v>
      </c>
      <c r="O179" t="str">
        <f t="shared" si="1"/>
        <v xml:space="preserve"> JC</v>
      </c>
    </row>
    <row r="180" spans="1:15" ht="12.75" customHeight="1" x14ac:dyDescent="0.2">
      <c r="A180" s="17"/>
      <c r="B180" s="17" t="s">
        <v>233</v>
      </c>
      <c r="C180" s="17" t="s">
        <v>210</v>
      </c>
      <c r="D180" s="17">
        <v>14</v>
      </c>
      <c r="E180" s="17">
        <v>40</v>
      </c>
      <c r="F180" s="17"/>
      <c r="G180" s="17" t="s">
        <v>193</v>
      </c>
      <c r="H180" s="16">
        <v>41723</v>
      </c>
      <c r="I180" s="17" t="s">
        <v>179</v>
      </c>
      <c r="J180" s="17" t="s">
        <v>167</v>
      </c>
      <c r="K180" s="17" t="s">
        <v>180</v>
      </c>
      <c r="L180" s="17"/>
      <c r="M180" s="17"/>
      <c r="N180">
        <f t="shared" si="0"/>
        <v>3</v>
      </c>
      <c r="O180" t="str">
        <f t="shared" si="1"/>
        <v xml:space="preserve"> JC</v>
      </c>
    </row>
    <row r="181" spans="1:15" ht="12.75" customHeight="1" x14ac:dyDescent="0.2">
      <c r="A181" s="17"/>
      <c r="B181" s="17" t="s">
        <v>233</v>
      </c>
      <c r="C181" s="17" t="s">
        <v>210</v>
      </c>
      <c r="D181" s="17">
        <v>10</v>
      </c>
      <c r="E181" s="17">
        <v>65</v>
      </c>
      <c r="F181" s="17"/>
      <c r="G181" s="17" t="s">
        <v>194</v>
      </c>
      <c r="H181" s="16">
        <v>41724</v>
      </c>
      <c r="I181" s="17" t="s">
        <v>179</v>
      </c>
      <c r="J181" s="17" t="s">
        <v>167</v>
      </c>
      <c r="K181" s="17" t="s">
        <v>180</v>
      </c>
      <c r="L181" s="17"/>
      <c r="M181" s="17"/>
      <c r="N181">
        <f t="shared" si="0"/>
        <v>3</v>
      </c>
      <c r="O181" t="str">
        <f t="shared" si="1"/>
        <v xml:space="preserve"> JC</v>
      </c>
    </row>
    <row r="182" spans="1:15" ht="12.75" customHeight="1" x14ac:dyDescent="0.2">
      <c r="A182" s="17"/>
      <c r="B182" s="17" t="s">
        <v>233</v>
      </c>
      <c r="C182" s="17" t="s">
        <v>210</v>
      </c>
      <c r="D182" s="17">
        <v>29</v>
      </c>
      <c r="E182" s="17">
        <v>38</v>
      </c>
      <c r="F182" s="17"/>
      <c r="G182" s="17" t="s">
        <v>195</v>
      </c>
      <c r="H182" s="16">
        <v>41724</v>
      </c>
      <c r="I182" s="17" t="s">
        <v>179</v>
      </c>
      <c r="J182" s="17" t="s">
        <v>167</v>
      </c>
      <c r="K182" s="17" t="s">
        <v>180</v>
      </c>
      <c r="L182" s="17"/>
      <c r="M182" s="17"/>
      <c r="N182">
        <f t="shared" si="0"/>
        <v>3</v>
      </c>
      <c r="O182" t="str">
        <f t="shared" si="1"/>
        <v xml:space="preserve"> JC</v>
      </c>
    </row>
    <row r="183" spans="1:15" ht="12.75" customHeight="1" x14ac:dyDescent="0.2">
      <c r="A183" s="17"/>
      <c r="B183" s="17" t="s">
        <v>233</v>
      </c>
      <c r="C183" s="17" t="s">
        <v>210</v>
      </c>
      <c r="D183" s="17">
        <v>22</v>
      </c>
      <c r="E183" s="17">
        <v>63</v>
      </c>
      <c r="F183" s="17"/>
      <c r="G183" s="17" t="s">
        <v>196</v>
      </c>
      <c r="H183" s="16">
        <v>41724</v>
      </c>
      <c r="I183" s="17" t="s">
        <v>179</v>
      </c>
      <c r="J183" s="17" t="s">
        <v>167</v>
      </c>
      <c r="K183" s="17" t="s">
        <v>180</v>
      </c>
      <c r="L183" s="17"/>
      <c r="M183" s="17"/>
      <c r="N183">
        <f t="shared" si="0"/>
        <v>3</v>
      </c>
      <c r="O183" t="str">
        <f t="shared" si="1"/>
        <v xml:space="preserve"> JC</v>
      </c>
    </row>
    <row r="184" spans="1:15" ht="12.75" customHeight="1" x14ac:dyDescent="0.2">
      <c r="A184" s="17"/>
      <c r="B184" s="17" t="s">
        <v>233</v>
      </c>
      <c r="C184" s="17" t="s">
        <v>210</v>
      </c>
      <c r="D184" s="17">
        <v>9</v>
      </c>
      <c r="E184" s="17">
        <v>48</v>
      </c>
      <c r="F184" s="17"/>
      <c r="G184" s="17" t="s">
        <v>197</v>
      </c>
      <c r="H184" s="16">
        <v>41724</v>
      </c>
      <c r="I184" s="17" t="s">
        <v>179</v>
      </c>
      <c r="J184" s="17" t="s">
        <v>167</v>
      </c>
      <c r="K184" s="17" t="s">
        <v>180</v>
      </c>
      <c r="L184" s="17"/>
      <c r="M184" s="17"/>
      <c r="N184">
        <f t="shared" si="0"/>
        <v>3</v>
      </c>
      <c r="O184" t="str">
        <f t="shared" si="1"/>
        <v xml:space="preserve"> JC</v>
      </c>
    </row>
    <row r="185" spans="1:15" ht="12.75" customHeight="1" x14ac:dyDescent="0.2">
      <c r="A185" s="17"/>
      <c r="B185" s="17" t="s">
        <v>233</v>
      </c>
      <c r="C185" s="17" t="s">
        <v>210</v>
      </c>
      <c r="D185" s="17">
        <v>28</v>
      </c>
      <c r="E185" s="17">
        <v>48</v>
      </c>
      <c r="F185" s="17"/>
      <c r="G185" s="17" t="s">
        <v>198</v>
      </c>
      <c r="H185" s="16">
        <v>41725</v>
      </c>
      <c r="I185" s="17" t="s">
        <v>179</v>
      </c>
      <c r="J185" s="17" t="s">
        <v>167</v>
      </c>
      <c r="K185" s="17" t="s">
        <v>180</v>
      </c>
      <c r="L185" s="17"/>
      <c r="M185" s="17"/>
      <c r="N185">
        <f t="shared" si="0"/>
        <v>3</v>
      </c>
      <c r="O185" t="str">
        <f t="shared" si="1"/>
        <v xml:space="preserve"> JC</v>
      </c>
    </row>
    <row r="186" spans="1:15" ht="12.75" customHeight="1" x14ac:dyDescent="0.2">
      <c r="A186" s="17"/>
      <c r="B186" s="17" t="s">
        <v>233</v>
      </c>
      <c r="C186" s="17" t="s">
        <v>210</v>
      </c>
      <c r="D186" s="17">
        <v>18</v>
      </c>
      <c r="E186" s="17">
        <v>61</v>
      </c>
      <c r="F186" s="17"/>
      <c r="G186" s="17" t="s">
        <v>199</v>
      </c>
      <c r="H186" s="16">
        <v>41725</v>
      </c>
      <c r="I186" s="17" t="s">
        <v>179</v>
      </c>
      <c r="J186" s="17" t="s">
        <v>167</v>
      </c>
      <c r="K186" s="17" t="s">
        <v>180</v>
      </c>
      <c r="L186" s="17"/>
      <c r="M186" s="17"/>
      <c r="N186">
        <f t="shared" si="0"/>
        <v>3</v>
      </c>
      <c r="O186" t="str">
        <f t="shared" si="1"/>
        <v xml:space="preserve"> JC</v>
      </c>
    </row>
    <row r="187" spans="1:15" ht="12.75" customHeight="1" x14ac:dyDescent="0.2">
      <c r="A187" s="17"/>
      <c r="B187" s="17" t="s">
        <v>234</v>
      </c>
      <c r="C187" s="17" t="s">
        <v>203</v>
      </c>
      <c r="D187" s="17">
        <v>15.7</v>
      </c>
      <c r="E187" s="17">
        <v>29</v>
      </c>
      <c r="F187" s="17"/>
      <c r="G187" s="17" t="s">
        <v>175</v>
      </c>
      <c r="H187" s="16">
        <v>41721</v>
      </c>
      <c r="I187" s="17"/>
      <c r="J187" s="17" t="s">
        <v>148</v>
      </c>
      <c r="K187" s="17" t="s">
        <v>176</v>
      </c>
      <c r="L187" s="17"/>
      <c r="M187" s="17"/>
      <c r="N187">
        <f t="shared" si="0"/>
        <v>3</v>
      </c>
      <c r="O187" t="str">
        <f t="shared" si="1"/>
        <v xml:space="preserve"> JM</v>
      </c>
    </row>
    <row r="188" spans="1:15" ht="12.75" customHeight="1" x14ac:dyDescent="0.2">
      <c r="A188" s="17"/>
      <c r="B188" s="17" t="s">
        <v>235</v>
      </c>
      <c r="C188" s="17" t="s">
        <v>236</v>
      </c>
      <c r="D188" s="17">
        <v>10.4</v>
      </c>
      <c r="E188" s="17">
        <v>20</v>
      </c>
      <c r="F188" s="17"/>
      <c r="G188" s="17" t="s">
        <v>171</v>
      </c>
      <c r="H188" s="16">
        <v>41735</v>
      </c>
      <c r="I188" s="17"/>
      <c r="J188" s="17" t="s">
        <v>148</v>
      </c>
      <c r="K188" s="17" t="s">
        <v>168</v>
      </c>
      <c r="L188" s="17"/>
      <c r="M188" s="17"/>
      <c r="N188">
        <f t="shared" si="0"/>
        <v>4</v>
      </c>
      <c r="O188" t="str">
        <f t="shared" si="1"/>
        <v>JoW</v>
      </c>
    </row>
    <row r="189" spans="1:15" ht="12.75" customHeight="1" x14ac:dyDescent="0.2">
      <c r="A189" s="17"/>
      <c r="B189" s="17" t="s">
        <v>235</v>
      </c>
      <c r="C189" s="17" t="s">
        <v>236</v>
      </c>
      <c r="D189" s="17">
        <v>14.8</v>
      </c>
      <c r="E189" s="17">
        <v>41</v>
      </c>
      <c r="F189" s="17"/>
      <c r="G189" s="17" t="s">
        <v>171</v>
      </c>
      <c r="H189" s="16">
        <v>41735</v>
      </c>
      <c r="I189" s="17"/>
      <c r="J189" s="17" t="s">
        <v>148</v>
      </c>
      <c r="K189" s="17" t="s">
        <v>168</v>
      </c>
      <c r="L189" s="17"/>
      <c r="M189" s="17"/>
      <c r="N189">
        <f t="shared" si="0"/>
        <v>4</v>
      </c>
      <c r="O189" t="str">
        <f t="shared" si="1"/>
        <v>JoW</v>
      </c>
    </row>
    <row r="190" spans="1:15" ht="12.75" customHeight="1" x14ac:dyDescent="0.2">
      <c r="A190" s="17"/>
      <c r="B190" s="17" t="s">
        <v>237</v>
      </c>
      <c r="C190" s="17" t="s">
        <v>203</v>
      </c>
      <c r="D190" s="17">
        <v>21.8</v>
      </c>
      <c r="E190" s="17">
        <v>28</v>
      </c>
      <c r="F190" s="17"/>
      <c r="G190" s="17" t="s">
        <v>204</v>
      </c>
      <c r="H190" s="16">
        <v>41706</v>
      </c>
      <c r="I190" s="17"/>
      <c r="J190" s="17" t="s">
        <v>148</v>
      </c>
      <c r="K190" s="17" t="s">
        <v>176</v>
      </c>
      <c r="L190" s="17"/>
      <c r="M190" s="17"/>
      <c r="N190">
        <f t="shared" si="0"/>
        <v>3</v>
      </c>
      <c r="O190" t="str">
        <f t="shared" si="1"/>
        <v xml:space="preserve"> KG</v>
      </c>
    </row>
    <row r="191" spans="1:15" ht="12.75" customHeight="1" x14ac:dyDescent="0.2">
      <c r="A191" s="17"/>
      <c r="B191" s="17" t="s">
        <v>237</v>
      </c>
      <c r="C191" s="17" t="s">
        <v>203</v>
      </c>
      <c r="D191" s="17">
        <v>15.9</v>
      </c>
      <c r="E191" s="17">
        <v>28</v>
      </c>
      <c r="F191" s="17"/>
      <c r="G191" s="17" t="s">
        <v>205</v>
      </c>
      <c r="H191" s="16">
        <v>41706</v>
      </c>
      <c r="I191" s="17"/>
      <c r="J191" s="17" t="s">
        <v>148</v>
      </c>
      <c r="K191" s="17" t="s">
        <v>176</v>
      </c>
      <c r="L191" s="17"/>
      <c r="M191" s="17"/>
      <c r="N191">
        <f t="shared" si="0"/>
        <v>3</v>
      </c>
      <c r="O191" t="str">
        <f t="shared" si="1"/>
        <v xml:space="preserve"> KG</v>
      </c>
    </row>
    <row r="192" spans="1:15" ht="12.75" customHeight="1" x14ac:dyDescent="0.2">
      <c r="A192" s="17"/>
      <c r="B192" s="17" t="s">
        <v>237</v>
      </c>
      <c r="C192" s="17" t="s">
        <v>203</v>
      </c>
      <c r="D192" s="17">
        <v>35</v>
      </c>
      <c r="E192" s="17">
        <v>35</v>
      </c>
      <c r="F192" s="17"/>
      <c r="G192" s="17" t="s">
        <v>204</v>
      </c>
      <c r="H192" s="16">
        <v>41707</v>
      </c>
      <c r="I192" s="17"/>
      <c r="J192" s="17" t="s">
        <v>148</v>
      </c>
      <c r="K192" s="17" t="s">
        <v>176</v>
      </c>
      <c r="L192" s="17"/>
      <c r="M192" s="17"/>
      <c r="N192">
        <f t="shared" si="0"/>
        <v>3</v>
      </c>
      <c r="O192" t="str">
        <f t="shared" si="1"/>
        <v xml:space="preserve"> KG</v>
      </c>
    </row>
    <row r="193" spans="1:15" ht="12.75" customHeight="1" x14ac:dyDescent="0.2">
      <c r="A193" s="17"/>
      <c r="B193" s="17" t="s">
        <v>237</v>
      </c>
      <c r="C193" s="17" t="s">
        <v>203</v>
      </c>
      <c r="D193" s="17">
        <v>29.8</v>
      </c>
      <c r="E193" s="17">
        <v>42</v>
      </c>
      <c r="F193" s="17"/>
      <c r="G193" s="17" t="s">
        <v>205</v>
      </c>
      <c r="H193" s="16">
        <v>41707</v>
      </c>
      <c r="I193" s="17"/>
      <c r="J193" s="17" t="s">
        <v>148</v>
      </c>
      <c r="K193" s="17" t="s">
        <v>176</v>
      </c>
      <c r="L193" s="17"/>
      <c r="M193" s="17"/>
      <c r="N193">
        <f t="shared" si="0"/>
        <v>3</v>
      </c>
      <c r="O193" t="str">
        <f t="shared" si="1"/>
        <v xml:space="preserve"> KG</v>
      </c>
    </row>
    <row r="194" spans="1:15" ht="12.75" customHeight="1" x14ac:dyDescent="0.2">
      <c r="A194" s="17"/>
      <c r="B194" s="17" t="s">
        <v>237</v>
      </c>
      <c r="C194" s="17" t="s">
        <v>201</v>
      </c>
      <c r="D194" s="17">
        <v>14.7</v>
      </c>
      <c r="E194" s="17">
        <v>60</v>
      </c>
      <c r="F194" s="17"/>
      <c r="G194" s="17" t="s">
        <v>178</v>
      </c>
      <c r="H194" s="16">
        <v>41720</v>
      </c>
      <c r="I194" s="17" t="s">
        <v>179</v>
      </c>
      <c r="J194" s="17" t="s">
        <v>167</v>
      </c>
      <c r="K194" s="17" t="s">
        <v>180</v>
      </c>
      <c r="L194" s="17"/>
      <c r="M194" s="17"/>
      <c r="N194">
        <f t="shared" si="0"/>
        <v>3</v>
      </c>
      <c r="O194" t="str">
        <f t="shared" si="1"/>
        <v xml:space="preserve"> KG</v>
      </c>
    </row>
    <row r="195" spans="1:15" ht="12.75" customHeight="1" x14ac:dyDescent="0.2">
      <c r="A195" s="17"/>
      <c r="B195" s="17" t="s">
        <v>237</v>
      </c>
      <c r="C195" s="17" t="s">
        <v>201</v>
      </c>
      <c r="D195" s="17">
        <v>22.1</v>
      </c>
      <c r="E195" s="17">
        <v>65</v>
      </c>
      <c r="F195" s="17"/>
      <c r="G195" s="17" t="s">
        <v>181</v>
      </c>
      <c r="H195" s="16">
        <v>41720</v>
      </c>
      <c r="I195" s="17" t="s">
        <v>179</v>
      </c>
      <c r="J195" s="17" t="s">
        <v>167</v>
      </c>
      <c r="K195" s="17" t="s">
        <v>180</v>
      </c>
      <c r="L195" s="17"/>
      <c r="M195" s="17"/>
      <c r="N195">
        <f t="shared" si="0"/>
        <v>3</v>
      </c>
      <c r="O195" t="str">
        <f t="shared" si="1"/>
        <v xml:space="preserve"> KG</v>
      </c>
    </row>
    <row r="196" spans="1:15" ht="12.75" customHeight="1" x14ac:dyDescent="0.2">
      <c r="A196" s="17"/>
      <c r="B196" s="17" t="s">
        <v>237</v>
      </c>
      <c r="C196" s="17" t="s">
        <v>201</v>
      </c>
      <c r="D196" s="17">
        <v>24</v>
      </c>
      <c r="E196" s="17">
        <v>63</v>
      </c>
      <c r="F196" s="17"/>
      <c r="G196" s="17" t="s">
        <v>182</v>
      </c>
      <c r="H196" s="16">
        <v>41721</v>
      </c>
      <c r="I196" s="17" t="s">
        <v>179</v>
      </c>
      <c r="J196" s="17" t="s">
        <v>167</v>
      </c>
      <c r="K196" s="17" t="s">
        <v>180</v>
      </c>
      <c r="L196" s="17"/>
      <c r="M196" s="17"/>
      <c r="N196">
        <f t="shared" si="0"/>
        <v>3</v>
      </c>
      <c r="O196" t="str">
        <f t="shared" si="1"/>
        <v xml:space="preserve"> KG</v>
      </c>
    </row>
    <row r="197" spans="1:15" ht="12.75" customHeight="1" x14ac:dyDescent="0.2">
      <c r="A197" s="17"/>
      <c r="B197" s="17" t="s">
        <v>237</v>
      </c>
      <c r="C197" s="17" t="s">
        <v>201</v>
      </c>
      <c r="D197" s="17">
        <v>35</v>
      </c>
      <c r="E197" s="17">
        <v>55</v>
      </c>
      <c r="F197" s="17"/>
      <c r="G197" s="17" t="s">
        <v>183</v>
      </c>
      <c r="H197" s="16">
        <v>41721</v>
      </c>
      <c r="I197" s="17" t="s">
        <v>179</v>
      </c>
      <c r="J197" s="17" t="s">
        <v>167</v>
      </c>
      <c r="K197" s="17" t="s">
        <v>180</v>
      </c>
      <c r="L197" s="17"/>
      <c r="M197" s="17"/>
      <c r="N197">
        <f t="shared" si="0"/>
        <v>3</v>
      </c>
      <c r="O197" t="str">
        <f t="shared" si="1"/>
        <v xml:space="preserve"> KG</v>
      </c>
    </row>
    <row r="198" spans="1:15" ht="12.75" customHeight="1" x14ac:dyDescent="0.2">
      <c r="A198" s="17"/>
      <c r="B198" s="17" t="s">
        <v>237</v>
      </c>
      <c r="C198" s="17" t="s">
        <v>201</v>
      </c>
      <c r="D198" s="17">
        <v>26.8</v>
      </c>
      <c r="E198" s="17">
        <v>57</v>
      </c>
      <c r="F198" s="17"/>
      <c r="G198" s="17" t="s">
        <v>184</v>
      </c>
      <c r="H198" s="16">
        <v>41721</v>
      </c>
      <c r="I198" s="17" t="s">
        <v>179</v>
      </c>
      <c r="J198" s="17" t="s">
        <v>167</v>
      </c>
      <c r="K198" s="17" t="s">
        <v>180</v>
      </c>
      <c r="L198" s="17"/>
      <c r="M198" s="17"/>
      <c r="N198">
        <f t="shared" si="0"/>
        <v>3</v>
      </c>
      <c r="O198" t="str">
        <f t="shared" si="1"/>
        <v xml:space="preserve"> KG</v>
      </c>
    </row>
    <row r="199" spans="1:15" ht="12.75" customHeight="1" x14ac:dyDescent="0.2">
      <c r="A199" s="17"/>
      <c r="B199" s="17" t="s">
        <v>237</v>
      </c>
      <c r="C199" s="17" t="s">
        <v>201</v>
      </c>
      <c r="D199" s="17">
        <v>13.6</v>
      </c>
      <c r="E199" s="17">
        <v>42</v>
      </c>
      <c r="F199" s="17"/>
      <c r="G199" s="17" t="s">
        <v>185</v>
      </c>
      <c r="H199" s="16">
        <v>41721</v>
      </c>
      <c r="I199" s="17" t="s">
        <v>179</v>
      </c>
      <c r="J199" s="17" t="s">
        <v>167</v>
      </c>
      <c r="K199" s="17" t="s">
        <v>180</v>
      </c>
      <c r="L199" s="17"/>
      <c r="M199" s="17"/>
      <c r="N199">
        <f t="shared" si="0"/>
        <v>3</v>
      </c>
      <c r="O199" t="str">
        <f t="shared" si="1"/>
        <v xml:space="preserve"> KG</v>
      </c>
    </row>
    <row r="200" spans="1:15" ht="12.75" customHeight="1" x14ac:dyDescent="0.2">
      <c r="A200" s="17"/>
      <c r="B200" s="17" t="s">
        <v>237</v>
      </c>
      <c r="C200" s="17" t="s">
        <v>201</v>
      </c>
      <c r="D200" s="17">
        <v>20.5</v>
      </c>
      <c r="E200" s="17">
        <v>34</v>
      </c>
      <c r="F200" s="17"/>
      <c r="G200" s="17" t="s">
        <v>186</v>
      </c>
      <c r="H200" s="16">
        <v>41722</v>
      </c>
      <c r="I200" s="17" t="s">
        <v>179</v>
      </c>
      <c r="J200" s="17" t="s">
        <v>167</v>
      </c>
      <c r="K200" s="17" t="s">
        <v>180</v>
      </c>
      <c r="L200" s="17"/>
      <c r="M200" s="17"/>
      <c r="N200">
        <f t="shared" si="0"/>
        <v>3</v>
      </c>
      <c r="O200" t="str">
        <f t="shared" si="1"/>
        <v xml:space="preserve"> KG</v>
      </c>
    </row>
    <row r="201" spans="1:15" ht="12.75" customHeight="1" x14ac:dyDescent="0.2">
      <c r="A201" s="17"/>
      <c r="B201" s="17" t="s">
        <v>237</v>
      </c>
      <c r="C201" s="17" t="s">
        <v>201</v>
      </c>
      <c r="D201" s="17">
        <v>29</v>
      </c>
      <c r="E201" s="17">
        <v>46</v>
      </c>
      <c r="F201" s="17"/>
      <c r="G201" s="17" t="s">
        <v>187</v>
      </c>
      <c r="H201" s="16">
        <v>41722</v>
      </c>
      <c r="I201" s="17" t="s">
        <v>179</v>
      </c>
      <c r="J201" s="17" t="s">
        <v>167</v>
      </c>
      <c r="K201" s="17" t="s">
        <v>180</v>
      </c>
      <c r="L201" s="17"/>
      <c r="M201" s="17"/>
      <c r="N201">
        <f t="shared" si="0"/>
        <v>3</v>
      </c>
      <c r="O201" t="str">
        <f t="shared" si="1"/>
        <v xml:space="preserve"> KG</v>
      </c>
    </row>
    <row r="202" spans="1:15" ht="12.75" customHeight="1" x14ac:dyDescent="0.2">
      <c r="A202" s="17"/>
      <c r="B202" s="17" t="s">
        <v>237</v>
      </c>
      <c r="C202" s="17" t="s">
        <v>201</v>
      </c>
      <c r="D202" s="17">
        <v>29.1</v>
      </c>
      <c r="E202" s="17">
        <v>52</v>
      </c>
      <c r="F202" s="17"/>
      <c r="G202" s="17" t="s">
        <v>188</v>
      </c>
      <c r="H202" s="16">
        <v>41722</v>
      </c>
      <c r="I202" s="17" t="s">
        <v>179</v>
      </c>
      <c r="J202" s="17" t="s">
        <v>167</v>
      </c>
      <c r="K202" s="17" t="s">
        <v>180</v>
      </c>
      <c r="L202" s="17"/>
      <c r="M202" s="17"/>
      <c r="N202">
        <f t="shared" si="0"/>
        <v>3</v>
      </c>
      <c r="O202" t="str">
        <f t="shared" si="1"/>
        <v xml:space="preserve"> KG</v>
      </c>
    </row>
    <row r="203" spans="1:15" ht="12.75" customHeight="1" x14ac:dyDescent="0.2">
      <c r="A203" s="17"/>
      <c r="B203" s="17" t="s">
        <v>237</v>
      </c>
      <c r="C203" s="17" t="s">
        <v>201</v>
      </c>
      <c r="D203" s="17">
        <v>29.1</v>
      </c>
      <c r="E203" s="17">
        <v>39</v>
      </c>
      <c r="F203" s="17"/>
      <c r="G203" s="17" t="s">
        <v>189</v>
      </c>
      <c r="H203" s="16">
        <v>41722</v>
      </c>
      <c r="I203" s="17" t="s">
        <v>179</v>
      </c>
      <c r="J203" s="17" t="s">
        <v>167</v>
      </c>
      <c r="K203" s="17" t="s">
        <v>180</v>
      </c>
      <c r="L203" s="17"/>
      <c r="M203" s="17"/>
      <c r="N203">
        <f t="shared" si="0"/>
        <v>3</v>
      </c>
      <c r="O203" t="str">
        <f t="shared" si="1"/>
        <v xml:space="preserve"> KG</v>
      </c>
    </row>
    <row r="204" spans="1:15" ht="12.75" customHeight="1" x14ac:dyDescent="0.2">
      <c r="A204" s="17"/>
      <c r="B204" s="17" t="s">
        <v>237</v>
      </c>
      <c r="C204" s="17" t="s">
        <v>201</v>
      </c>
      <c r="D204" s="17">
        <v>24</v>
      </c>
      <c r="E204" s="17">
        <v>50</v>
      </c>
      <c r="F204" s="17"/>
      <c r="G204" s="17" t="s">
        <v>190</v>
      </c>
      <c r="H204" s="16">
        <v>41723</v>
      </c>
      <c r="I204" s="17" t="s">
        <v>179</v>
      </c>
      <c r="J204" s="17" t="s">
        <v>167</v>
      </c>
      <c r="K204" s="17" t="s">
        <v>180</v>
      </c>
      <c r="L204" s="17"/>
      <c r="M204" s="17"/>
      <c r="N204">
        <f t="shared" si="0"/>
        <v>3</v>
      </c>
      <c r="O204" t="str">
        <f t="shared" si="1"/>
        <v xml:space="preserve"> KG</v>
      </c>
    </row>
    <row r="205" spans="1:15" ht="12.75" customHeight="1" x14ac:dyDescent="0.2">
      <c r="A205" s="17"/>
      <c r="B205" s="17" t="s">
        <v>237</v>
      </c>
      <c r="C205" s="17" t="s">
        <v>201</v>
      </c>
      <c r="D205" s="17">
        <v>27.4</v>
      </c>
      <c r="E205" s="17">
        <v>50</v>
      </c>
      <c r="F205" s="17"/>
      <c r="G205" s="17" t="s">
        <v>191</v>
      </c>
      <c r="H205" s="16">
        <v>41723</v>
      </c>
      <c r="I205" s="17" t="s">
        <v>179</v>
      </c>
      <c r="J205" s="17" t="s">
        <v>167</v>
      </c>
      <c r="K205" s="17" t="s">
        <v>180</v>
      </c>
      <c r="L205" s="17"/>
      <c r="M205" s="17"/>
      <c r="N205">
        <f t="shared" si="0"/>
        <v>3</v>
      </c>
      <c r="O205" t="str">
        <f t="shared" si="1"/>
        <v xml:space="preserve"> KG</v>
      </c>
    </row>
    <row r="206" spans="1:15" ht="12.75" customHeight="1" x14ac:dyDescent="0.2">
      <c r="A206" s="17"/>
      <c r="B206" s="17" t="s">
        <v>237</v>
      </c>
      <c r="C206" s="17" t="s">
        <v>201</v>
      </c>
      <c r="D206" s="17">
        <v>13.7</v>
      </c>
      <c r="E206" s="17">
        <v>64</v>
      </c>
      <c r="F206" s="17"/>
      <c r="G206" s="17" t="s">
        <v>192</v>
      </c>
      <c r="H206" s="16">
        <v>41723</v>
      </c>
      <c r="I206" s="17" t="s">
        <v>179</v>
      </c>
      <c r="J206" s="17" t="s">
        <v>167</v>
      </c>
      <c r="K206" s="17" t="s">
        <v>180</v>
      </c>
      <c r="L206" s="17"/>
      <c r="M206" s="17"/>
      <c r="N206">
        <f t="shared" si="0"/>
        <v>3</v>
      </c>
      <c r="O206" t="str">
        <f t="shared" si="1"/>
        <v xml:space="preserve"> KG</v>
      </c>
    </row>
    <row r="207" spans="1:15" ht="12.75" customHeight="1" x14ac:dyDescent="0.2">
      <c r="A207" s="17"/>
      <c r="B207" s="17" t="s">
        <v>237</v>
      </c>
      <c r="C207" s="17" t="s">
        <v>201</v>
      </c>
      <c r="D207" s="17">
        <v>10.5</v>
      </c>
      <c r="E207" s="17">
        <v>40</v>
      </c>
      <c r="F207" s="17"/>
      <c r="G207" s="17" t="s">
        <v>193</v>
      </c>
      <c r="H207" s="16">
        <v>41723</v>
      </c>
      <c r="I207" s="17" t="s">
        <v>179</v>
      </c>
      <c r="J207" s="17" t="s">
        <v>167</v>
      </c>
      <c r="K207" s="17" t="s">
        <v>180</v>
      </c>
      <c r="L207" s="17"/>
      <c r="M207" s="17"/>
      <c r="N207">
        <f t="shared" si="0"/>
        <v>3</v>
      </c>
      <c r="O207" t="str">
        <f t="shared" si="1"/>
        <v xml:space="preserve"> KG</v>
      </c>
    </row>
    <row r="208" spans="1:15" ht="12.75" customHeight="1" x14ac:dyDescent="0.2">
      <c r="A208" s="17"/>
      <c r="B208" s="17" t="s">
        <v>237</v>
      </c>
      <c r="C208" s="17" t="s">
        <v>201</v>
      </c>
      <c r="D208" s="17">
        <v>24.4</v>
      </c>
      <c r="E208" s="17">
        <v>42</v>
      </c>
      <c r="F208" s="17"/>
      <c r="G208" s="17" t="s">
        <v>195</v>
      </c>
      <c r="H208" s="16">
        <v>41724</v>
      </c>
      <c r="I208" s="17" t="s">
        <v>179</v>
      </c>
      <c r="J208" s="17" t="s">
        <v>167</v>
      </c>
      <c r="K208" s="17" t="s">
        <v>180</v>
      </c>
      <c r="L208" s="17"/>
      <c r="M208" s="17"/>
      <c r="N208">
        <f t="shared" si="0"/>
        <v>3</v>
      </c>
      <c r="O208" t="str">
        <f t="shared" si="1"/>
        <v xml:space="preserve"> KG</v>
      </c>
    </row>
    <row r="209" spans="1:15" ht="12.75" customHeight="1" x14ac:dyDescent="0.2">
      <c r="A209" s="17"/>
      <c r="B209" s="17" t="s">
        <v>237</v>
      </c>
      <c r="C209" s="17" t="s">
        <v>201</v>
      </c>
      <c r="D209" s="17">
        <v>23.2</v>
      </c>
      <c r="E209" s="17">
        <v>51</v>
      </c>
      <c r="F209" s="17"/>
      <c r="G209" s="17" t="s">
        <v>196</v>
      </c>
      <c r="H209" s="16">
        <v>41724</v>
      </c>
      <c r="I209" s="17" t="s">
        <v>179</v>
      </c>
      <c r="J209" s="17" t="s">
        <v>167</v>
      </c>
      <c r="K209" s="17" t="s">
        <v>180</v>
      </c>
      <c r="L209" s="17"/>
      <c r="M209" s="17"/>
      <c r="N209">
        <f t="shared" si="0"/>
        <v>3</v>
      </c>
      <c r="O209" t="str">
        <f t="shared" si="1"/>
        <v xml:space="preserve"> KG</v>
      </c>
    </row>
    <row r="210" spans="1:15" ht="12.75" customHeight="1" x14ac:dyDescent="0.2">
      <c r="A210" s="17"/>
      <c r="B210" s="17" t="s">
        <v>237</v>
      </c>
      <c r="C210" s="17" t="s">
        <v>201</v>
      </c>
      <c r="D210" s="17">
        <v>11.9</v>
      </c>
      <c r="E210" s="17">
        <v>49</v>
      </c>
      <c r="F210" s="17"/>
      <c r="G210" s="17" t="s">
        <v>197</v>
      </c>
      <c r="H210" s="16">
        <v>41724</v>
      </c>
      <c r="I210" s="17" t="s">
        <v>179</v>
      </c>
      <c r="J210" s="17" t="s">
        <v>167</v>
      </c>
      <c r="K210" s="17" t="s">
        <v>180</v>
      </c>
      <c r="L210" s="17"/>
      <c r="M210" s="17"/>
      <c r="N210">
        <f t="shared" si="0"/>
        <v>3</v>
      </c>
      <c r="O210" t="str">
        <f t="shared" si="1"/>
        <v xml:space="preserve"> KG</v>
      </c>
    </row>
    <row r="211" spans="1:15" ht="12.75" customHeight="1" x14ac:dyDescent="0.2">
      <c r="A211" s="17"/>
      <c r="B211" s="17" t="s">
        <v>237</v>
      </c>
      <c r="C211" s="17" t="s">
        <v>201</v>
      </c>
      <c r="D211" s="17">
        <v>35</v>
      </c>
      <c r="E211" s="17">
        <v>65</v>
      </c>
      <c r="F211" s="17"/>
      <c r="G211" s="17" t="s">
        <v>198</v>
      </c>
      <c r="H211" s="16">
        <v>41725</v>
      </c>
      <c r="I211" s="17" t="s">
        <v>179</v>
      </c>
      <c r="J211" s="17" t="s">
        <v>167</v>
      </c>
      <c r="K211" s="17" t="s">
        <v>180</v>
      </c>
      <c r="L211" s="17"/>
      <c r="M211" s="17"/>
      <c r="N211">
        <f t="shared" si="0"/>
        <v>3</v>
      </c>
      <c r="O211" t="str">
        <f t="shared" si="1"/>
        <v xml:space="preserve"> KG</v>
      </c>
    </row>
    <row r="212" spans="1:15" ht="12.75" customHeight="1" x14ac:dyDescent="0.2">
      <c r="A212" s="17"/>
      <c r="B212" s="17" t="s">
        <v>238</v>
      </c>
      <c r="C212" s="17" t="s">
        <v>201</v>
      </c>
      <c r="D212" s="17">
        <v>12.4</v>
      </c>
      <c r="E212" s="17">
        <v>47</v>
      </c>
      <c r="F212" s="17"/>
      <c r="G212" s="17" t="s">
        <v>178</v>
      </c>
      <c r="H212" s="16">
        <v>41720</v>
      </c>
      <c r="I212" s="17" t="s">
        <v>179</v>
      </c>
      <c r="J212" s="17" t="s">
        <v>167</v>
      </c>
      <c r="K212" s="17" t="s">
        <v>180</v>
      </c>
      <c r="L212" s="17"/>
      <c r="M212" s="17"/>
      <c r="N212">
        <f t="shared" si="0"/>
        <v>3</v>
      </c>
      <c r="O212" t="str">
        <f t="shared" si="1"/>
        <v xml:space="preserve"> KL</v>
      </c>
    </row>
    <row r="213" spans="1:15" ht="12.75" customHeight="1" x14ac:dyDescent="0.2">
      <c r="A213" s="17"/>
      <c r="B213" s="17" t="s">
        <v>238</v>
      </c>
      <c r="C213" s="17" t="s">
        <v>201</v>
      </c>
      <c r="D213" s="17">
        <v>14.5</v>
      </c>
      <c r="E213" s="17">
        <v>47</v>
      </c>
      <c r="F213" s="17"/>
      <c r="G213" s="17" t="s">
        <v>181</v>
      </c>
      <c r="H213" s="16">
        <v>41720</v>
      </c>
      <c r="I213" s="17" t="s">
        <v>179</v>
      </c>
      <c r="J213" s="17" t="s">
        <v>167</v>
      </c>
      <c r="K213" s="17" t="s">
        <v>180</v>
      </c>
      <c r="L213" s="17"/>
      <c r="M213" s="17"/>
      <c r="N213">
        <f t="shared" si="0"/>
        <v>3</v>
      </c>
      <c r="O213" t="str">
        <f t="shared" si="1"/>
        <v xml:space="preserve"> KL</v>
      </c>
    </row>
    <row r="214" spans="1:15" ht="12.75" customHeight="1" x14ac:dyDescent="0.2">
      <c r="A214" s="17"/>
      <c r="B214" s="17" t="s">
        <v>238</v>
      </c>
      <c r="C214" s="17" t="s">
        <v>201</v>
      </c>
      <c r="D214" s="17">
        <v>21.5</v>
      </c>
      <c r="E214" s="17">
        <v>50</v>
      </c>
      <c r="F214" s="17"/>
      <c r="G214" s="17" t="s">
        <v>182</v>
      </c>
      <c r="H214" s="16">
        <v>41721</v>
      </c>
      <c r="I214" s="17" t="s">
        <v>179</v>
      </c>
      <c r="J214" s="17" t="s">
        <v>167</v>
      </c>
      <c r="K214" s="17" t="s">
        <v>180</v>
      </c>
      <c r="L214" s="17"/>
      <c r="M214" s="17"/>
      <c r="N214">
        <f t="shared" si="0"/>
        <v>3</v>
      </c>
      <c r="O214" t="str">
        <f t="shared" si="1"/>
        <v xml:space="preserve"> KL</v>
      </c>
    </row>
    <row r="215" spans="1:15" ht="12.75" customHeight="1" x14ac:dyDescent="0.2">
      <c r="A215" s="17"/>
      <c r="B215" s="17" t="s">
        <v>238</v>
      </c>
      <c r="C215" s="17" t="s">
        <v>201</v>
      </c>
      <c r="D215" s="17">
        <v>23</v>
      </c>
      <c r="E215" s="17">
        <v>41</v>
      </c>
      <c r="F215" s="17"/>
      <c r="G215" s="17" t="s">
        <v>183</v>
      </c>
      <c r="H215" s="16">
        <v>41721</v>
      </c>
      <c r="I215" s="17" t="s">
        <v>179</v>
      </c>
      <c r="J215" s="17" t="s">
        <v>167</v>
      </c>
      <c r="K215" s="17" t="s">
        <v>180</v>
      </c>
      <c r="L215" s="17"/>
      <c r="M215" s="17"/>
      <c r="N215">
        <f t="shared" si="0"/>
        <v>3</v>
      </c>
      <c r="O215" t="str">
        <f t="shared" si="1"/>
        <v xml:space="preserve"> KL</v>
      </c>
    </row>
    <row r="216" spans="1:15" ht="12.75" customHeight="1" x14ac:dyDescent="0.2">
      <c r="A216" s="17"/>
      <c r="B216" s="17" t="s">
        <v>238</v>
      </c>
      <c r="C216" s="17" t="s">
        <v>201</v>
      </c>
      <c r="D216" s="17">
        <v>21.4</v>
      </c>
      <c r="E216" s="17">
        <v>42</v>
      </c>
      <c r="F216" s="17"/>
      <c r="G216" s="17" t="s">
        <v>184</v>
      </c>
      <c r="H216" s="16">
        <v>41721</v>
      </c>
      <c r="I216" s="17" t="s">
        <v>179</v>
      </c>
      <c r="J216" s="17" t="s">
        <v>167</v>
      </c>
      <c r="K216" s="17" t="s">
        <v>180</v>
      </c>
      <c r="L216" s="17"/>
      <c r="M216" s="17"/>
      <c r="N216">
        <f t="shared" si="0"/>
        <v>3</v>
      </c>
      <c r="O216" t="str">
        <f t="shared" si="1"/>
        <v xml:space="preserve"> KL</v>
      </c>
    </row>
    <row r="217" spans="1:15" ht="12.75" customHeight="1" x14ac:dyDescent="0.2">
      <c r="A217" s="17"/>
      <c r="B217" s="17" t="s">
        <v>238</v>
      </c>
      <c r="C217" s="17" t="s">
        <v>201</v>
      </c>
      <c r="D217" s="17">
        <v>13.9</v>
      </c>
      <c r="E217" s="17">
        <v>36</v>
      </c>
      <c r="F217" s="17"/>
      <c r="G217" s="17" t="s">
        <v>185</v>
      </c>
      <c r="H217" s="16">
        <v>41721</v>
      </c>
      <c r="I217" s="17" t="s">
        <v>179</v>
      </c>
      <c r="J217" s="17" t="s">
        <v>167</v>
      </c>
      <c r="K217" s="17" t="s">
        <v>180</v>
      </c>
      <c r="L217" s="17"/>
      <c r="M217" s="17"/>
      <c r="N217">
        <f t="shared" si="0"/>
        <v>3</v>
      </c>
      <c r="O217" t="str">
        <f t="shared" si="1"/>
        <v xml:space="preserve"> KL</v>
      </c>
    </row>
    <row r="218" spans="1:15" ht="12.75" customHeight="1" x14ac:dyDescent="0.2">
      <c r="A218" s="17"/>
      <c r="B218" s="17" t="s">
        <v>238</v>
      </c>
      <c r="C218" s="17" t="s">
        <v>201</v>
      </c>
      <c r="D218" s="17">
        <v>21</v>
      </c>
      <c r="E218" s="17">
        <v>39</v>
      </c>
      <c r="F218" s="17"/>
      <c r="G218" s="17" t="s">
        <v>186</v>
      </c>
      <c r="H218" s="16">
        <v>41722</v>
      </c>
      <c r="I218" s="17" t="s">
        <v>179</v>
      </c>
      <c r="J218" s="17" t="s">
        <v>167</v>
      </c>
      <c r="K218" s="17" t="s">
        <v>180</v>
      </c>
      <c r="L218" s="17"/>
      <c r="M218" s="17"/>
      <c r="N218">
        <f t="shared" si="0"/>
        <v>3</v>
      </c>
      <c r="O218" t="str">
        <f t="shared" si="1"/>
        <v xml:space="preserve"> KL</v>
      </c>
    </row>
    <row r="219" spans="1:15" ht="12.75" customHeight="1" x14ac:dyDescent="0.2">
      <c r="A219" s="17"/>
      <c r="B219" s="17" t="s">
        <v>238</v>
      </c>
      <c r="C219" s="17" t="s">
        <v>201</v>
      </c>
      <c r="D219" s="17">
        <v>28.7</v>
      </c>
      <c r="E219" s="17">
        <v>36</v>
      </c>
      <c r="F219" s="17"/>
      <c r="G219" s="17" t="s">
        <v>187</v>
      </c>
      <c r="H219" s="16">
        <v>41722</v>
      </c>
      <c r="I219" s="17" t="s">
        <v>179</v>
      </c>
      <c r="J219" s="17" t="s">
        <v>167</v>
      </c>
      <c r="K219" s="17" t="s">
        <v>180</v>
      </c>
      <c r="L219" s="17"/>
      <c r="M219" s="17"/>
      <c r="N219">
        <f t="shared" si="0"/>
        <v>3</v>
      </c>
      <c r="O219" t="str">
        <f t="shared" si="1"/>
        <v xml:space="preserve"> KL</v>
      </c>
    </row>
    <row r="220" spans="1:15" ht="12.75" customHeight="1" x14ac:dyDescent="0.2">
      <c r="A220" s="17"/>
      <c r="B220" s="17" t="s">
        <v>238</v>
      </c>
      <c r="C220" s="17" t="s">
        <v>201</v>
      </c>
      <c r="D220" s="17">
        <v>29.1</v>
      </c>
      <c r="E220" s="17">
        <v>62</v>
      </c>
      <c r="F220" s="17"/>
      <c r="G220" s="17" t="s">
        <v>188</v>
      </c>
      <c r="H220" s="16">
        <v>41722</v>
      </c>
      <c r="I220" s="17" t="s">
        <v>179</v>
      </c>
      <c r="J220" s="17" t="s">
        <v>167</v>
      </c>
      <c r="K220" s="17" t="s">
        <v>180</v>
      </c>
      <c r="L220" s="17"/>
      <c r="M220" s="17"/>
      <c r="N220">
        <f t="shared" si="0"/>
        <v>3</v>
      </c>
      <c r="O220" t="str">
        <f t="shared" si="1"/>
        <v xml:space="preserve"> KL</v>
      </c>
    </row>
    <row r="221" spans="1:15" ht="12.75" customHeight="1" x14ac:dyDescent="0.2">
      <c r="A221" s="17"/>
      <c r="B221" s="17" t="s">
        <v>238</v>
      </c>
      <c r="C221" s="17" t="s">
        <v>201</v>
      </c>
      <c r="D221" s="17">
        <v>29.1</v>
      </c>
      <c r="E221" s="17">
        <v>44</v>
      </c>
      <c r="F221" s="17"/>
      <c r="G221" s="17" t="s">
        <v>189</v>
      </c>
      <c r="H221" s="16">
        <v>41722</v>
      </c>
      <c r="I221" s="17" t="s">
        <v>179</v>
      </c>
      <c r="J221" s="17" t="s">
        <v>167</v>
      </c>
      <c r="K221" s="17" t="s">
        <v>180</v>
      </c>
      <c r="L221" s="17"/>
      <c r="M221" s="17"/>
      <c r="N221">
        <f t="shared" si="0"/>
        <v>3</v>
      </c>
      <c r="O221" t="str">
        <f t="shared" si="1"/>
        <v xml:space="preserve"> KL</v>
      </c>
    </row>
    <row r="222" spans="1:15" ht="12.75" customHeight="1" x14ac:dyDescent="0.2">
      <c r="A222" s="17"/>
      <c r="B222" s="17" t="s">
        <v>238</v>
      </c>
      <c r="C222" s="17" t="s">
        <v>201</v>
      </c>
      <c r="D222" s="17">
        <v>24.3</v>
      </c>
      <c r="E222" s="17">
        <v>32</v>
      </c>
      <c r="F222" s="17"/>
      <c r="G222" s="17" t="s">
        <v>190</v>
      </c>
      <c r="H222" s="16">
        <v>41723</v>
      </c>
      <c r="I222" s="17" t="s">
        <v>179</v>
      </c>
      <c r="J222" s="17" t="s">
        <v>167</v>
      </c>
      <c r="K222" s="17" t="s">
        <v>180</v>
      </c>
      <c r="L222" s="17"/>
      <c r="M222" s="17"/>
      <c r="N222">
        <f t="shared" si="0"/>
        <v>3</v>
      </c>
      <c r="O222" t="str">
        <f t="shared" si="1"/>
        <v xml:space="preserve"> KL</v>
      </c>
    </row>
    <row r="223" spans="1:15" ht="12.75" customHeight="1" x14ac:dyDescent="0.2">
      <c r="A223" s="17"/>
      <c r="B223" s="17" t="s">
        <v>238</v>
      </c>
      <c r="C223" s="17" t="s">
        <v>201</v>
      </c>
      <c r="D223" s="17">
        <v>20.100000000000001</v>
      </c>
      <c r="E223" s="17">
        <v>60</v>
      </c>
      <c r="F223" s="17"/>
      <c r="G223" s="17" t="s">
        <v>191</v>
      </c>
      <c r="H223" s="16">
        <v>41723</v>
      </c>
      <c r="I223" s="17" t="s">
        <v>179</v>
      </c>
      <c r="J223" s="17" t="s">
        <v>167</v>
      </c>
      <c r="K223" s="17" t="s">
        <v>180</v>
      </c>
      <c r="L223" s="17"/>
      <c r="M223" s="17"/>
      <c r="N223">
        <f t="shared" si="0"/>
        <v>3</v>
      </c>
      <c r="O223" t="str">
        <f t="shared" si="1"/>
        <v xml:space="preserve"> KL</v>
      </c>
    </row>
    <row r="224" spans="1:15" ht="12.75" customHeight="1" x14ac:dyDescent="0.2">
      <c r="A224" s="17"/>
      <c r="B224" s="17" t="s">
        <v>238</v>
      </c>
      <c r="C224" s="17" t="s">
        <v>201</v>
      </c>
      <c r="D224" s="17">
        <v>13.7</v>
      </c>
      <c r="E224" s="17">
        <v>55</v>
      </c>
      <c r="F224" s="17"/>
      <c r="G224" s="17" t="s">
        <v>192</v>
      </c>
      <c r="H224" s="16">
        <v>41723</v>
      </c>
      <c r="I224" s="17" t="s">
        <v>179</v>
      </c>
      <c r="J224" s="17" t="s">
        <v>167</v>
      </c>
      <c r="K224" s="17" t="s">
        <v>180</v>
      </c>
      <c r="L224" s="17"/>
      <c r="M224" s="17"/>
      <c r="N224">
        <f t="shared" si="0"/>
        <v>3</v>
      </c>
      <c r="O224" t="str">
        <f t="shared" si="1"/>
        <v xml:space="preserve"> KL</v>
      </c>
    </row>
    <row r="225" spans="1:15" ht="12.75" customHeight="1" x14ac:dyDescent="0.2">
      <c r="A225" s="17"/>
      <c r="B225" s="17" t="s">
        <v>238</v>
      </c>
      <c r="C225" s="17" t="s">
        <v>201</v>
      </c>
      <c r="D225" s="17">
        <v>12.9</v>
      </c>
      <c r="E225" s="17">
        <v>42</v>
      </c>
      <c r="F225" s="17"/>
      <c r="G225" s="17" t="s">
        <v>193</v>
      </c>
      <c r="H225" s="16">
        <v>41723</v>
      </c>
      <c r="I225" s="17" t="s">
        <v>179</v>
      </c>
      <c r="J225" s="17" t="s">
        <v>167</v>
      </c>
      <c r="K225" s="17" t="s">
        <v>180</v>
      </c>
      <c r="L225" s="17"/>
      <c r="M225" s="17"/>
      <c r="N225">
        <f t="shared" si="0"/>
        <v>3</v>
      </c>
      <c r="O225" t="str">
        <f t="shared" si="1"/>
        <v xml:space="preserve"> KL</v>
      </c>
    </row>
    <row r="226" spans="1:15" ht="12.75" customHeight="1" x14ac:dyDescent="0.2">
      <c r="A226" s="17"/>
      <c r="B226" s="17" t="s">
        <v>238</v>
      </c>
      <c r="C226" s="17" t="s">
        <v>201</v>
      </c>
      <c r="D226" s="17">
        <v>14.5</v>
      </c>
      <c r="E226" s="17">
        <v>47</v>
      </c>
      <c r="F226" s="17"/>
      <c r="G226" s="17" t="s">
        <v>194</v>
      </c>
      <c r="H226" s="16">
        <v>41724</v>
      </c>
      <c r="I226" s="17" t="s">
        <v>179</v>
      </c>
      <c r="J226" s="17" t="s">
        <v>167</v>
      </c>
      <c r="K226" s="17" t="s">
        <v>180</v>
      </c>
      <c r="L226" s="17"/>
      <c r="M226" s="17"/>
      <c r="N226">
        <f t="shared" si="0"/>
        <v>3</v>
      </c>
      <c r="O226" t="str">
        <f t="shared" si="1"/>
        <v xml:space="preserve"> KL</v>
      </c>
    </row>
    <row r="227" spans="1:15" ht="12.75" customHeight="1" x14ac:dyDescent="0.2">
      <c r="A227" s="17"/>
      <c r="B227" s="17" t="s">
        <v>238</v>
      </c>
      <c r="C227" s="17" t="s">
        <v>201</v>
      </c>
      <c r="D227" s="17">
        <v>23.7</v>
      </c>
      <c r="E227" s="17">
        <v>50</v>
      </c>
      <c r="F227" s="17"/>
      <c r="G227" s="17" t="s">
        <v>195</v>
      </c>
      <c r="H227" s="16">
        <v>41724</v>
      </c>
      <c r="I227" s="17" t="s">
        <v>179</v>
      </c>
      <c r="J227" s="17" t="s">
        <v>167</v>
      </c>
      <c r="K227" s="17" t="s">
        <v>180</v>
      </c>
      <c r="L227" s="17"/>
      <c r="M227" s="17"/>
      <c r="N227">
        <f t="shared" si="0"/>
        <v>3</v>
      </c>
      <c r="O227" t="str">
        <f t="shared" si="1"/>
        <v xml:space="preserve"> KL</v>
      </c>
    </row>
    <row r="228" spans="1:15" ht="12.75" customHeight="1" x14ac:dyDescent="0.2">
      <c r="A228" s="17"/>
      <c r="B228" s="17" t="s">
        <v>238</v>
      </c>
      <c r="C228" s="17" t="s">
        <v>201</v>
      </c>
      <c r="D228" s="17">
        <v>21.2</v>
      </c>
      <c r="E228" s="17">
        <v>29</v>
      </c>
      <c r="F228" s="17"/>
      <c r="G228" s="17" t="s">
        <v>196</v>
      </c>
      <c r="H228" s="16">
        <v>41724</v>
      </c>
      <c r="I228" s="17" t="s">
        <v>179</v>
      </c>
      <c r="J228" s="17" t="s">
        <v>167</v>
      </c>
      <c r="K228" s="17" t="s">
        <v>180</v>
      </c>
      <c r="L228" s="17"/>
      <c r="M228" s="17"/>
      <c r="N228">
        <f t="shared" si="0"/>
        <v>3</v>
      </c>
      <c r="O228" t="str">
        <f t="shared" si="1"/>
        <v xml:space="preserve"> KL</v>
      </c>
    </row>
    <row r="229" spans="1:15" ht="12.75" customHeight="1" x14ac:dyDescent="0.2">
      <c r="A229" s="17"/>
      <c r="B229" s="17" t="s">
        <v>238</v>
      </c>
      <c r="C229" s="17" t="s">
        <v>201</v>
      </c>
      <c r="D229" s="17">
        <v>30.6</v>
      </c>
      <c r="E229" s="17">
        <v>61</v>
      </c>
      <c r="F229" s="17"/>
      <c r="G229" s="17" t="s">
        <v>198</v>
      </c>
      <c r="H229" s="16">
        <v>41725</v>
      </c>
      <c r="I229" s="17" t="s">
        <v>179</v>
      </c>
      <c r="J229" s="17" t="s">
        <v>167</v>
      </c>
      <c r="K229" s="17" t="s">
        <v>180</v>
      </c>
      <c r="L229" s="17"/>
      <c r="M229" s="17"/>
      <c r="N229">
        <f t="shared" si="0"/>
        <v>3</v>
      </c>
      <c r="O229" t="str">
        <f t="shared" si="1"/>
        <v xml:space="preserve"> KL</v>
      </c>
    </row>
    <row r="230" spans="1:15" ht="12.75" customHeight="1" x14ac:dyDescent="0.2">
      <c r="A230" s="17"/>
      <c r="B230" s="17" t="s">
        <v>238</v>
      </c>
      <c r="C230" s="17" t="s">
        <v>201</v>
      </c>
      <c r="D230" s="17">
        <v>11.7</v>
      </c>
      <c r="E230" s="17">
        <v>70</v>
      </c>
      <c r="F230" s="17"/>
      <c r="G230" s="17" t="s">
        <v>199</v>
      </c>
      <c r="H230" s="16">
        <v>41725</v>
      </c>
      <c r="I230" s="17" t="s">
        <v>179</v>
      </c>
      <c r="J230" s="17" t="s">
        <v>167</v>
      </c>
      <c r="K230" s="17" t="s">
        <v>180</v>
      </c>
      <c r="L230" s="17"/>
      <c r="M230" s="17"/>
      <c r="N230">
        <f t="shared" si="0"/>
        <v>3</v>
      </c>
      <c r="O230" t="str">
        <f t="shared" si="1"/>
        <v xml:space="preserve"> KL</v>
      </c>
    </row>
    <row r="231" spans="1:15" ht="12.75" customHeight="1" x14ac:dyDescent="0.2">
      <c r="A231" s="17"/>
      <c r="B231" s="17" t="s">
        <v>239</v>
      </c>
      <c r="C231" s="17" t="s">
        <v>201</v>
      </c>
      <c r="D231" s="17">
        <v>15.9</v>
      </c>
      <c r="E231" s="17">
        <v>28</v>
      </c>
      <c r="F231" s="17"/>
      <c r="G231" s="17" t="s">
        <v>204</v>
      </c>
      <c r="H231" s="16">
        <v>41706</v>
      </c>
      <c r="I231" s="17"/>
      <c r="J231" s="17" t="s">
        <v>167</v>
      </c>
      <c r="K231" s="17" t="s">
        <v>176</v>
      </c>
      <c r="L231" s="17"/>
      <c r="M231" s="17"/>
      <c r="N231">
        <f t="shared" si="0"/>
        <v>3</v>
      </c>
      <c r="O231" t="str">
        <f t="shared" si="1"/>
        <v xml:space="preserve"> LH</v>
      </c>
    </row>
    <row r="232" spans="1:15" ht="12.75" customHeight="1" x14ac:dyDescent="0.2">
      <c r="A232" s="17"/>
      <c r="B232" s="17" t="s">
        <v>239</v>
      </c>
      <c r="C232" s="17" t="s">
        <v>201</v>
      </c>
      <c r="D232" s="17">
        <v>12.9</v>
      </c>
      <c r="E232" s="17">
        <v>28</v>
      </c>
      <c r="F232" s="17"/>
      <c r="G232" s="17" t="s">
        <v>205</v>
      </c>
      <c r="H232" s="16">
        <v>41706</v>
      </c>
      <c r="I232" s="17"/>
      <c r="J232" s="17" t="s">
        <v>167</v>
      </c>
      <c r="K232" s="17" t="s">
        <v>176</v>
      </c>
      <c r="L232" s="17"/>
      <c r="M232" s="17"/>
      <c r="N232">
        <f t="shared" si="0"/>
        <v>3</v>
      </c>
      <c r="O232" t="str">
        <f t="shared" si="1"/>
        <v xml:space="preserve"> LH</v>
      </c>
    </row>
    <row r="233" spans="1:15" ht="12.75" customHeight="1" x14ac:dyDescent="0.2">
      <c r="A233" s="17"/>
      <c r="B233" s="17" t="s">
        <v>239</v>
      </c>
      <c r="C233" s="17" t="s">
        <v>201</v>
      </c>
      <c r="D233" s="17">
        <v>22.4</v>
      </c>
      <c r="E233" s="17">
        <v>34</v>
      </c>
      <c r="F233" s="17"/>
      <c r="G233" s="17" t="s">
        <v>204</v>
      </c>
      <c r="H233" s="16">
        <v>41707</v>
      </c>
      <c r="I233" s="17"/>
      <c r="J233" s="17" t="s">
        <v>167</v>
      </c>
      <c r="K233" s="17" t="s">
        <v>176</v>
      </c>
      <c r="L233" s="17"/>
      <c r="M233" s="17"/>
      <c r="N233">
        <f t="shared" si="0"/>
        <v>3</v>
      </c>
      <c r="O233" t="str">
        <f t="shared" si="1"/>
        <v xml:space="preserve"> LH</v>
      </c>
    </row>
    <row r="234" spans="1:15" ht="12.75" customHeight="1" x14ac:dyDescent="0.2">
      <c r="A234" s="17"/>
      <c r="B234" s="17" t="s">
        <v>239</v>
      </c>
      <c r="C234" s="17" t="s">
        <v>201</v>
      </c>
      <c r="D234" s="17">
        <v>15.9</v>
      </c>
      <c r="E234" s="17">
        <v>35</v>
      </c>
      <c r="F234" s="17"/>
      <c r="G234" s="17" t="s">
        <v>175</v>
      </c>
      <c r="H234" s="16">
        <v>41721</v>
      </c>
      <c r="I234" s="17"/>
      <c r="J234" s="17" t="s">
        <v>167</v>
      </c>
      <c r="K234" s="17" t="s">
        <v>176</v>
      </c>
      <c r="L234" s="17"/>
      <c r="M234" s="17"/>
      <c r="N234">
        <f t="shared" si="0"/>
        <v>3</v>
      </c>
      <c r="O234" t="str">
        <f t="shared" si="1"/>
        <v xml:space="preserve"> LH</v>
      </c>
    </row>
    <row r="235" spans="1:15" ht="12.75" customHeight="1" x14ac:dyDescent="0.2">
      <c r="A235" s="17"/>
      <c r="B235" s="17" t="s">
        <v>239</v>
      </c>
      <c r="C235" s="17" t="s">
        <v>201</v>
      </c>
      <c r="D235" s="17">
        <v>24.9</v>
      </c>
      <c r="E235" s="17">
        <v>33</v>
      </c>
      <c r="F235" s="17"/>
      <c r="G235" s="17" t="s">
        <v>174</v>
      </c>
      <c r="H235" s="16">
        <v>41727</v>
      </c>
      <c r="I235" s="17"/>
      <c r="J235" s="17" t="s">
        <v>167</v>
      </c>
      <c r="K235" s="17" t="s">
        <v>168</v>
      </c>
      <c r="L235" s="17"/>
      <c r="M235" s="17"/>
      <c r="N235">
        <f t="shared" si="0"/>
        <v>3</v>
      </c>
      <c r="O235" t="str">
        <f t="shared" si="1"/>
        <v xml:space="preserve"> LH</v>
      </c>
    </row>
    <row r="236" spans="1:15" ht="12.75" customHeight="1" x14ac:dyDescent="0.2">
      <c r="A236" s="17"/>
      <c r="B236" s="17" t="s">
        <v>239</v>
      </c>
      <c r="C236" s="17" t="s">
        <v>201</v>
      </c>
      <c r="D236" s="17">
        <v>23.5</v>
      </c>
      <c r="E236" s="17">
        <v>41</v>
      </c>
      <c r="F236" s="17"/>
      <c r="G236" s="17" t="s">
        <v>174</v>
      </c>
      <c r="H236" s="16">
        <v>41727</v>
      </c>
      <c r="I236" s="17"/>
      <c r="J236" s="17" t="s">
        <v>167</v>
      </c>
      <c r="K236" s="17" t="s">
        <v>168</v>
      </c>
      <c r="L236" s="17"/>
      <c r="M236" s="17"/>
      <c r="N236">
        <f t="shared" si="0"/>
        <v>3</v>
      </c>
      <c r="O236" t="str">
        <f t="shared" si="1"/>
        <v xml:space="preserve"> LH</v>
      </c>
    </row>
    <row r="237" spans="1:15" ht="12.75" customHeight="1" x14ac:dyDescent="0.2">
      <c r="A237" s="17"/>
      <c r="B237" s="17" t="s">
        <v>239</v>
      </c>
      <c r="C237" s="17" t="s">
        <v>201</v>
      </c>
      <c r="D237" s="17">
        <v>10.4</v>
      </c>
      <c r="E237" s="17">
        <v>20</v>
      </c>
      <c r="F237" s="17"/>
      <c r="G237" s="17" t="s">
        <v>171</v>
      </c>
      <c r="H237" s="16">
        <v>41735</v>
      </c>
      <c r="I237" s="17"/>
      <c r="J237" s="17" t="s">
        <v>167</v>
      </c>
      <c r="K237" s="17" t="s">
        <v>168</v>
      </c>
      <c r="L237" s="17"/>
      <c r="M237" s="17"/>
      <c r="N237">
        <f t="shared" si="0"/>
        <v>4</v>
      </c>
      <c r="O237" t="str">
        <f t="shared" si="1"/>
        <v xml:space="preserve"> LH</v>
      </c>
    </row>
    <row r="238" spans="1:15" ht="12.75" customHeight="1" x14ac:dyDescent="0.2">
      <c r="A238" s="17"/>
      <c r="B238" s="17" t="s">
        <v>239</v>
      </c>
      <c r="C238" s="17" t="s">
        <v>201</v>
      </c>
      <c r="D238" s="17">
        <v>14.8</v>
      </c>
      <c r="E238" s="17">
        <v>41</v>
      </c>
      <c r="F238" s="17"/>
      <c r="G238" s="17" t="s">
        <v>171</v>
      </c>
      <c r="H238" s="16">
        <v>41735</v>
      </c>
      <c r="I238" s="17"/>
      <c r="J238" s="17" t="s">
        <v>167</v>
      </c>
      <c r="K238" s="17" t="s">
        <v>168</v>
      </c>
      <c r="L238" s="17"/>
      <c r="M238" s="17"/>
      <c r="N238">
        <f t="shared" si="0"/>
        <v>4</v>
      </c>
      <c r="O238" t="str">
        <f t="shared" si="1"/>
        <v xml:space="preserve"> LH</v>
      </c>
    </row>
    <row r="239" spans="1:15" ht="12.75" customHeight="1" x14ac:dyDescent="0.2">
      <c r="A239" s="17"/>
      <c r="B239" s="17" t="s">
        <v>237</v>
      </c>
      <c r="C239" s="17" t="s">
        <v>201</v>
      </c>
      <c r="D239" s="17">
        <v>14</v>
      </c>
      <c r="E239" s="17">
        <v>68</v>
      </c>
      <c r="F239" s="17"/>
      <c r="G239" s="17" t="s">
        <v>199</v>
      </c>
      <c r="H239" s="16">
        <v>41725</v>
      </c>
      <c r="I239" s="17" t="s">
        <v>179</v>
      </c>
      <c r="J239" s="17" t="s">
        <v>167</v>
      </c>
      <c r="K239" s="17" t="s">
        <v>180</v>
      </c>
      <c r="L239" s="17"/>
      <c r="M239" s="17"/>
      <c r="N239">
        <f t="shared" si="0"/>
        <v>3</v>
      </c>
      <c r="O239" t="str">
        <f t="shared" si="1"/>
        <v xml:space="preserve"> KG</v>
      </c>
    </row>
    <row r="240" spans="1:15" ht="12.75" customHeight="1" x14ac:dyDescent="0.2">
      <c r="A240" s="17"/>
      <c r="B240" s="17" t="s">
        <v>237</v>
      </c>
      <c r="C240" s="17" t="s">
        <v>201</v>
      </c>
      <c r="D240" s="17">
        <v>22.2</v>
      </c>
      <c r="E240" s="17">
        <v>35</v>
      </c>
      <c r="F240" s="17"/>
      <c r="G240" s="17" t="s">
        <v>204</v>
      </c>
      <c r="H240" s="16">
        <v>41747</v>
      </c>
      <c r="I240" s="17"/>
      <c r="J240" s="17" t="s">
        <v>167</v>
      </c>
      <c r="K240" s="17" t="s">
        <v>176</v>
      </c>
      <c r="L240" s="17"/>
      <c r="M240" s="17"/>
      <c r="N240">
        <f t="shared" si="0"/>
        <v>4</v>
      </c>
      <c r="O240" t="str">
        <f t="shared" si="1"/>
        <v xml:space="preserve"> KG</v>
      </c>
    </row>
    <row r="241" spans="1:15" ht="12.75" customHeight="1" x14ac:dyDescent="0.2">
      <c r="A241" s="17"/>
      <c r="B241" s="17" t="s">
        <v>237</v>
      </c>
      <c r="C241" s="17" t="s">
        <v>201</v>
      </c>
      <c r="D241" s="17">
        <v>29.3</v>
      </c>
      <c r="E241" s="17">
        <v>32</v>
      </c>
      <c r="F241" s="17"/>
      <c r="G241" s="17" t="s">
        <v>205</v>
      </c>
      <c r="H241" s="16">
        <v>41747</v>
      </c>
      <c r="I241" s="17"/>
      <c r="J241" s="17" t="s">
        <v>167</v>
      </c>
      <c r="K241" s="17" t="s">
        <v>176</v>
      </c>
      <c r="L241" s="17"/>
      <c r="M241" s="17"/>
      <c r="N241">
        <f t="shared" si="0"/>
        <v>4</v>
      </c>
      <c r="O241" t="str">
        <f t="shared" si="1"/>
        <v xml:space="preserve"> KG</v>
      </c>
    </row>
    <row r="242" spans="1:15" ht="12.75" customHeight="1" x14ac:dyDescent="0.2">
      <c r="A242" s="17"/>
      <c r="B242" s="17" t="s">
        <v>237</v>
      </c>
      <c r="C242" s="17" t="s">
        <v>201</v>
      </c>
      <c r="D242" s="17">
        <v>26.3</v>
      </c>
      <c r="E242" s="17">
        <v>38</v>
      </c>
      <c r="F242" s="17"/>
      <c r="G242" s="17" t="s">
        <v>207</v>
      </c>
      <c r="H242" s="16">
        <v>41748</v>
      </c>
      <c r="I242" s="17"/>
      <c r="J242" s="17" t="s">
        <v>167</v>
      </c>
      <c r="K242" s="17" t="s">
        <v>176</v>
      </c>
      <c r="L242" s="17"/>
      <c r="M242" s="17"/>
      <c r="N242">
        <f t="shared" si="0"/>
        <v>4</v>
      </c>
      <c r="O242" t="str">
        <f t="shared" si="1"/>
        <v xml:space="preserve"> KG</v>
      </c>
    </row>
    <row r="243" spans="1:15" ht="12.75" customHeight="1" x14ac:dyDescent="0.2">
      <c r="A243" s="17"/>
      <c r="B243" s="17" t="s">
        <v>237</v>
      </c>
      <c r="C243" s="17" t="s">
        <v>201</v>
      </c>
      <c r="D243" s="17">
        <v>29.5</v>
      </c>
      <c r="E243" s="17">
        <v>45</v>
      </c>
      <c r="F243" s="17"/>
      <c r="G243" s="17" t="s">
        <v>208</v>
      </c>
      <c r="H243" s="16">
        <v>41748</v>
      </c>
      <c r="I243" s="17"/>
      <c r="J243" s="17" t="s">
        <v>167</v>
      </c>
      <c r="K243" s="17" t="s">
        <v>176</v>
      </c>
      <c r="L243" s="17"/>
      <c r="M243" s="17"/>
      <c r="N243">
        <f t="shared" si="0"/>
        <v>4</v>
      </c>
      <c r="O243" t="str">
        <f t="shared" si="1"/>
        <v xml:space="preserve"> KG</v>
      </c>
    </row>
    <row r="244" spans="1:15" ht="12.75" customHeight="1" x14ac:dyDescent="0.2">
      <c r="A244" s="17"/>
      <c r="B244" s="17" t="s">
        <v>238</v>
      </c>
      <c r="C244" s="17" t="s">
        <v>201</v>
      </c>
      <c r="D244" s="17">
        <v>15.2</v>
      </c>
      <c r="E244" s="17">
        <v>29</v>
      </c>
      <c r="F244" s="17"/>
      <c r="G244" s="17" t="s">
        <v>204</v>
      </c>
      <c r="H244" s="16">
        <v>41707</v>
      </c>
      <c r="I244" s="17"/>
      <c r="J244" s="17" t="s">
        <v>167</v>
      </c>
      <c r="K244" s="17" t="s">
        <v>176</v>
      </c>
      <c r="L244" s="17"/>
      <c r="M244" s="17"/>
      <c r="N244">
        <f t="shared" si="0"/>
        <v>3</v>
      </c>
      <c r="O244" t="str">
        <f t="shared" si="1"/>
        <v xml:space="preserve"> KL</v>
      </c>
    </row>
    <row r="245" spans="1:15" ht="12.75" customHeight="1" x14ac:dyDescent="0.2">
      <c r="A245" s="17"/>
      <c r="B245" s="17" t="s">
        <v>240</v>
      </c>
      <c r="C245" s="17" t="s">
        <v>210</v>
      </c>
      <c r="D245" s="17">
        <v>15</v>
      </c>
      <c r="E245" s="17">
        <v>48</v>
      </c>
      <c r="F245" s="17"/>
      <c r="G245" s="17" t="s">
        <v>178</v>
      </c>
      <c r="H245" s="16">
        <v>41720</v>
      </c>
      <c r="I245" s="17" t="s">
        <v>179</v>
      </c>
      <c r="J245" s="17" t="s">
        <v>167</v>
      </c>
      <c r="K245" s="17" t="s">
        <v>180</v>
      </c>
      <c r="L245" s="17"/>
      <c r="M245" s="17"/>
      <c r="N245">
        <f t="shared" si="0"/>
        <v>3</v>
      </c>
      <c r="O245" t="str">
        <f t="shared" si="1"/>
        <v xml:space="preserve"> MJ</v>
      </c>
    </row>
    <row r="246" spans="1:15" ht="12.75" customHeight="1" x14ac:dyDescent="0.2">
      <c r="A246" s="17"/>
      <c r="B246" s="17" t="s">
        <v>240</v>
      </c>
      <c r="C246" s="17" t="s">
        <v>210</v>
      </c>
      <c r="D246" s="17">
        <v>15</v>
      </c>
      <c r="E246" s="17">
        <v>43</v>
      </c>
      <c r="F246" s="17"/>
      <c r="G246" s="17" t="s">
        <v>181</v>
      </c>
      <c r="H246" s="16">
        <v>41720</v>
      </c>
      <c r="I246" s="17" t="s">
        <v>179</v>
      </c>
      <c r="J246" s="17" t="s">
        <v>167</v>
      </c>
      <c r="K246" s="17" t="s">
        <v>180</v>
      </c>
      <c r="L246" s="17"/>
      <c r="M246" s="17"/>
      <c r="N246">
        <f t="shared" si="0"/>
        <v>3</v>
      </c>
      <c r="O246" t="str">
        <f t="shared" si="1"/>
        <v xml:space="preserve"> MJ</v>
      </c>
    </row>
    <row r="247" spans="1:15" ht="12.75" customHeight="1" x14ac:dyDescent="0.2">
      <c r="A247" s="17"/>
      <c r="B247" s="17" t="s">
        <v>240</v>
      </c>
      <c r="C247" s="17" t="s">
        <v>210</v>
      </c>
      <c r="D247" s="17">
        <v>18.2</v>
      </c>
      <c r="E247" s="17">
        <v>48</v>
      </c>
      <c r="F247" s="17"/>
      <c r="G247" s="17" t="s">
        <v>182</v>
      </c>
      <c r="H247" s="16">
        <v>41721</v>
      </c>
      <c r="I247" s="17" t="s">
        <v>179</v>
      </c>
      <c r="J247" s="17" t="s">
        <v>167</v>
      </c>
      <c r="K247" s="17" t="s">
        <v>180</v>
      </c>
      <c r="L247" s="17"/>
      <c r="M247" s="17"/>
      <c r="N247">
        <f t="shared" si="0"/>
        <v>3</v>
      </c>
      <c r="O247" t="str">
        <f t="shared" si="1"/>
        <v xml:space="preserve"> MJ</v>
      </c>
    </row>
    <row r="248" spans="1:15" ht="12.75" customHeight="1" x14ac:dyDescent="0.2">
      <c r="A248" s="17"/>
      <c r="B248" s="17" t="s">
        <v>240</v>
      </c>
      <c r="C248" s="17" t="s">
        <v>210</v>
      </c>
      <c r="D248" s="17">
        <v>20</v>
      </c>
      <c r="E248" s="17">
        <v>49</v>
      </c>
      <c r="F248" s="17"/>
      <c r="G248" s="17" t="s">
        <v>183</v>
      </c>
      <c r="H248" s="16">
        <v>41721</v>
      </c>
      <c r="I248" s="17" t="s">
        <v>179</v>
      </c>
      <c r="J248" s="17" t="s">
        <v>167</v>
      </c>
      <c r="K248" s="17" t="s">
        <v>180</v>
      </c>
      <c r="L248" s="17"/>
      <c r="M248" s="17"/>
      <c r="N248">
        <f t="shared" si="0"/>
        <v>3</v>
      </c>
      <c r="O248" t="str">
        <f t="shared" si="1"/>
        <v xml:space="preserve"> MJ</v>
      </c>
    </row>
    <row r="249" spans="1:15" ht="12.75" customHeight="1" x14ac:dyDescent="0.2">
      <c r="A249" s="17"/>
      <c r="B249" s="17" t="s">
        <v>240</v>
      </c>
      <c r="C249" s="17" t="s">
        <v>210</v>
      </c>
      <c r="D249" s="17">
        <v>15.6</v>
      </c>
      <c r="E249" s="17">
        <v>42</v>
      </c>
      <c r="F249" s="17"/>
      <c r="G249" s="17" t="s">
        <v>184</v>
      </c>
      <c r="H249" s="16">
        <v>41721</v>
      </c>
      <c r="I249" s="17" t="s">
        <v>179</v>
      </c>
      <c r="J249" s="17" t="s">
        <v>167</v>
      </c>
      <c r="K249" s="17" t="s">
        <v>180</v>
      </c>
      <c r="L249" s="17"/>
      <c r="M249" s="17"/>
      <c r="N249">
        <f t="shared" si="0"/>
        <v>3</v>
      </c>
      <c r="O249" t="str">
        <f t="shared" si="1"/>
        <v xml:space="preserve"> MJ</v>
      </c>
    </row>
    <row r="250" spans="1:15" ht="12.75" customHeight="1" x14ac:dyDescent="0.2">
      <c r="A250" s="17"/>
      <c r="B250" s="17" t="s">
        <v>240</v>
      </c>
      <c r="C250" s="17" t="s">
        <v>210</v>
      </c>
      <c r="D250" s="17">
        <v>11</v>
      </c>
      <c r="E250" s="17">
        <v>35</v>
      </c>
      <c r="F250" s="17"/>
      <c r="G250" s="17" t="s">
        <v>185</v>
      </c>
      <c r="H250" s="16">
        <v>41721</v>
      </c>
      <c r="I250" s="17" t="s">
        <v>179</v>
      </c>
      <c r="J250" s="17" t="s">
        <v>167</v>
      </c>
      <c r="K250" s="17" t="s">
        <v>180</v>
      </c>
      <c r="L250" s="17"/>
      <c r="M250" s="17"/>
      <c r="N250">
        <f t="shared" si="0"/>
        <v>3</v>
      </c>
      <c r="O250" t="str">
        <f t="shared" si="1"/>
        <v xml:space="preserve"> MJ</v>
      </c>
    </row>
    <row r="251" spans="1:15" ht="12.75" customHeight="1" x14ac:dyDescent="0.2">
      <c r="A251" s="17"/>
      <c r="B251" s="17" t="s">
        <v>240</v>
      </c>
      <c r="C251" s="17" t="s">
        <v>210</v>
      </c>
      <c r="D251" s="17">
        <v>28</v>
      </c>
      <c r="E251" s="17">
        <v>33</v>
      </c>
      <c r="F251" s="17"/>
      <c r="G251" s="17" t="s">
        <v>187</v>
      </c>
      <c r="H251" s="16">
        <v>41722</v>
      </c>
      <c r="I251" s="17" t="s">
        <v>179</v>
      </c>
      <c r="J251" s="17" t="s">
        <v>167</v>
      </c>
      <c r="K251" s="17" t="s">
        <v>180</v>
      </c>
      <c r="L251" s="17"/>
      <c r="M251" s="17"/>
      <c r="N251">
        <f t="shared" si="0"/>
        <v>3</v>
      </c>
      <c r="O251" t="str">
        <f t="shared" si="1"/>
        <v xml:space="preserve"> MJ</v>
      </c>
    </row>
    <row r="252" spans="1:15" ht="12.75" customHeight="1" x14ac:dyDescent="0.2">
      <c r="A252" s="17"/>
      <c r="B252" s="17" t="s">
        <v>240</v>
      </c>
      <c r="C252" s="17" t="s">
        <v>210</v>
      </c>
      <c r="D252" s="17">
        <v>26</v>
      </c>
      <c r="E252" s="17">
        <v>42</v>
      </c>
      <c r="F252" s="17"/>
      <c r="G252" s="17" t="s">
        <v>188</v>
      </c>
      <c r="H252" s="16">
        <v>41722</v>
      </c>
      <c r="I252" s="17" t="s">
        <v>179</v>
      </c>
      <c r="J252" s="17" t="s">
        <v>167</v>
      </c>
      <c r="K252" s="17" t="s">
        <v>180</v>
      </c>
      <c r="L252" s="17"/>
      <c r="M252" s="17"/>
      <c r="N252">
        <f t="shared" si="0"/>
        <v>3</v>
      </c>
      <c r="O252" t="str">
        <f t="shared" si="1"/>
        <v xml:space="preserve"> MJ</v>
      </c>
    </row>
    <row r="253" spans="1:15" ht="12.75" customHeight="1" x14ac:dyDescent="0.2">
      <c r="A253" s="17"/>
      <c r="B253" s="17" t="s">
        <v>240</v>
      </c>
      <c r="C253" s="17" t="s">
        <v>210</v>
      </c>
      <c r="D253" s="17">
        <v>22</v>
      </c>
      <c r="E253" s="17">
        <v>37</v>
      </c>
      <c r="F253" s="17"/>
      <c r="G253" s="17" t="s">
        <v>189</v>
      </c>
      <c r="H253" s="16">
        <v>41722</v>
      </c>
      <c r="I253" s="17" t="s">
        <v>179</v>
      </c>
      <c r="J253" s="17" t="s">
        <v>167</v>
      </c>
      <c r="K253" s="17" t="s">
        <v>180</v>
      </c>
      <c r="L253" s="17"/>
      <c r="M253" s="17"/>
      <c r="N253">
        <f t="shared" si="0"/>
        <v>3</v>
      </c>
      <c r="O253" t="str">
        <f t="shared" si="1"/>
        <v xml:space="preserve"> MJ</v>
      </c>
    </row>
    <row r="254" spans="1:15" ht="12.75" customHeight="1" x14ac:dyDescent="0.2">
      <c r="A254" s="17"/>
      <c r="B254" s="17" t="s">
        <v>240</v>
      </c>
      <c r="C254" s="17" t="s">
        <v>210</v>
      </c>
      <c r="D254" s="17">
        <v>28</v>
      </c>
      <c r="E254" s="17">
        <v>38</v>
      </c>
      <c r="F254" s="17"/>
      <c r="G254" s="17" t="s">
        <v>190</v>
      </c>
      <c r="H254" s="16">
        <v>41723</v>
      </c>
      <c r="I254" s="17" t="s">
        <v>179</v>
      </c>
      <c r="J254" s="17" t="s">
        <v>167</v>
      </c>
      <c r="K254" s="17" t="s">
        <v>180</v>
      </c>
      <c r="L254" s="17"/>
      <c r="M254" s="17"/>
      <c r="N254">
        <f t="shared" si="0"/>
        <v>3</v>
      </c>
      <c r="O254" t="str">
        <f t="shared" si="1"/>
        <v xml:space="preserve"> MJ</v>
      </c>
    </row>
    <row r="255" spans="1:15" ht="12.75" customHeight="1" x14ac:dyDescent="0.2">
      <c r="A255" s="17"/>
      <c r="B255" s="17" t="s">
        <v>240</v>
      </c>
      <c r="C255" s="17" t="s">
        <v>210</v>
      </c>
      <c r="D255" s="17">
        <v>25</v>
      </c>
      <c r="E255" s="17">
        <v>46</v>
      </c>
      <c r="F255" s="17"/>
      <c r="G255" s="17" t="s">
        <v>191</v>
      </c>
      <c r="H255" s="16">
        <v>41723</v>
      </c>
      <c r="I255" s="17" t="s">
        <v>179</v>
      </c>
      <c r="J255" s="17" t="s">
        <v>167</v>
      </c>
      <c r="K255" s="17" t="s">
        <v>180</v>
      </c>
      <c r="L255" s="17"/>
      <c r="M255" s="17"/>
      <c r="N255">
        <f t="shared" si="0"/>
        <v>3</v>
      </c>
      <c r="O255" t="str">
        <f t="shared" si="1"/>
        <v xml:space="preserve"> MJ</v>
      </c>
    </row>
    <row r="256" spans="1:15" ht="12.75" customHeight="1" x14ac:dyDescent="0.2">
      <c r="A256" s="17"/>
      <c r="B256" s="17" t="s">
        <v>240</v>
      </c>
      <c r="C256" s="17" t="s">
        <v>210</v>
      </c>
      <c r="D256" s="17">
        <v>13.7</v>
      </c>
      <c r="E256" s="17">
        <v>44</v>
      </c>
      <c r="F256" s="17"/>
      <c r="G256" s="17" t="s">
        <v>192</v>
      </c>
      <c r="H256" s="16">
        <v>41723</v>
      </c>
      <c r="I256" s="17" t="s">
        <v>179</v>
      </c>
      <c r="J256" s="17" t="s">
        <v>167</v>
      </c>
      <c r="K256" s="17" t="s">
        <v>180</v>
      </c>
      <c r="L256" s="17"/>
      <c r="M256" s="17"/>
      <c r="N256">
        <f t="shared" si="0"/>
        <v>3</v>
      </c>
      <c r="O256" t="str">
        <f t="shared" si="1"/>
        <v xml:space="preserve"> MJ</v>
      </c>
    </row>
    <row r="257" spans="1:15" ht="12.75" customHeight="1" x14ac:dyDescent="0.2">
      <c r="A257" s="17"/>
      <c r="B257" s="17" t="s">
        <v>240</v>
      </c>
      <c r="C257" s="17" t="s">
        <v>210</v>
      </c>
      <c r="D257" s="17">
        <v>14</v>
      </c>
      <c r="E257" s="17">
        <v>41</v>
      </c>
      <c r="F257" s="17"/>
      <c r="G257" s="17" t="s">
        <v>194</v>
      </c>
      <c r="H257" s="16">
        <v>41724</v>
      </c>
      <c r="I257" s="17" t="s">
        <v>179</v>
      </c>
      <c r="J257" s="17" t="s">
        <v>167</v>
      </c>
      <c r="K257" s="17" t="s">
        <v>180</v>
      </c>
      <c r="L257" s="17"/>
      <c r="M257" s="17"/>
      <c r="N257">
        <f t="shared" ref="N257:N387" si="2">MONTH(H257)</f>
        <v>3</v>
      </c>
      <c r="O257" t="str">
        <f t="shared" ref="O257:O387" si="3">RIGHT(B257,3)</f>
        <v xml:space="preserve"> MJ</v>
      </c>
    </row>
    <row r="258" spans="1:15" ht="12.75" customHeight="1" x14ac:dyDescent="0.2">
      <c r="A258" s="17"/>
      <c r="B258" s="17" t="s">
        <v>240</v>
      </c>
      <c r="C258" s="17" t="s">
        <v>210</v>
      </c>
      <c r="D258" s="17">
        <v>29.3</v>
      </c>
      <c r="E258" s="17">
        <v>39</v>
      </c>
      <c r="F258" s="17"/>
      <c r="G258" s="17" t="s">
        <v>195</v>
      </c>
      <c r="H258" s="16">
        <v>41724</v>
      </c>
      <c r="I258" s="17" t="s">
        <v>179</v>
      </c>
      <c r="J258" s="17" t="s">
        <v>167</v>
      </c>
      <c r="K258" s="17" t="s">
        <v>180</v>
      </c>
      <c r="L258" s="17"/>
      <c r="M258" s="17"/>
      <c r="N258">
        <f t="shared" si="2"/>
        <v>3</v>
      </c>
      <c r="O258" t="str">
        <f t="shared" si="3"/>
        <v xml:space="preserve"> MJ</v>
      </c>
    </row>
    <row r="259" spans="1:15" ht="12.75" customHeight="1" x14ac:dyDescent="0.2">
      <c r="A259" s="17"/>
      <c r="B259" s="17" t="s">
        <v>240</v>
      </c>
      <c r="C259" s="17" t="s">
        <v>210</v>
      </c>
      <c r="D259" s="17">
        <v>20.5</v>
      </c>
      <c r="E259" s="17">
        <v>44</v>
      </c>
      <c r="F259" s="17"/>
      <c r="G259" s="17" t="s">
        <v>196</v>
      </c>
      <c r="H259" s="16">
        <v>41724</v>
      </c>
      <c r="I259" s="17" t="s">
        <v>179</v>
      </c>
      <c r="J259" s="17" t="s">
        <v>167</v>
      </c>
      <c r="K259" s="17" t="s">
        <v>180</v>
      </c>
      <c r="L259" s="17"/>
      <c r="M259" s="17"/>
      <c r="N259">
        <f t="shared" si="2"/>
        <v>3</v>
      </c>
      <c r="O259" t="str">
        <f t="shared" si="3"/>
        <v xml:space="preserve"> MJ</v>
      </c>
    </row>
    <row r="260" spans="1:15" ht="12.75" customHeight="1" x14ac:dyDescent="0.2">
      <c r="A260" s="17"/>
      <c r="B260" s="17" t="s">
        <v>240</v>
      </c>
      <c r="C260" s="17" t="s">
        <v>210</v>
      </c>
      <c r="D260" s="17">
        <v>14</v>
      </c>
      <c r="E260" s="17">
        <v>45</v>
      </c>
      <c r="F260" s="17"/>
      <c r="G260" s="17" t="s">
        <v>197</v>
      </c>
      <c r="H260" s="16">
        <v>41724</v>
      </c>
      <c r="I260" s="17" t="s">
        <v>179</v>
      </c>
      <c r="J260" s="17" t="s">
        <v>167</v>
      </c>
      <c r="K260" s="17" t="s">
        <v>180</v>
      </c>
      <c r="L260" s="17"/>
      <c r="M260" s="17"/>
      <c r="N260">
        <f t="shared" si="2"/>
        <v>3</v>
      </c>
      <c r="O260" t="str">
        <f t="shared" si="3"/>
        <v xml:space="preserve"> MJ</v>
      </c>
    </row>
    <row r="261" spans="1:15" ht="12.75" customHeight="1" x14ac:dyDescent="0.2">
      <c r="A261" s="17"/>
      <c r="B261" s="17" t="s">
        <v>240</v>
      </c>
      <c r="C261" s="17" t="s">
        <v>210</v>
      </c>
      <c r="D261" s="17">
        <v>27</v>
      </c>
      <c r="E261" s="17">
        <v>43</v>
      </c>
      <c r="F261" s="17"/>
      <c r="G261" s="17" t="s">
        <v>198</v>
      </c>
      <c r="H261" s="16">
        <v>41725</v>
      </c>
      <c r="I261" s="17" t="s">
        <v>179</v>
      </c>
      <c r="J261" s="17" t="s">
        <v>167</v>
      </c>
      <c r="K261" s="17" t="s">
        <v>180</v>
      </c>
      <c r="L261" s="17"/>
      <c r="M261" s="17"/>
      <c r="N261">
        <f t="shared" si="2"/>
        <v>3</v>
      </c>
      <c r="O261" t="str">
        <f t="shared" si="3"/>
        <v xml:space="preserve"> MJ</v>
      </c>
    </row>
    <row r="262" spans="1:15" ht="12.75" customHeight="1" x14ac:dyDescent="0.2">
      <c r="A262" s="17"/>
      <c r="B262" s="17" t="s">
        <v>240</v>
      </c>
      <c r="C262" s="17" t="s">
        <v>210</v>
      </c>
      <c r="D262" s="17">
        <v>13.6</v>
      </c>
      <c r="E262" s="17">
        <v>50</v>
      </c>
      <c r="F262" s="17"/>
      <c r="G262" s="17" t="s">
        <v>199</v>
      </c>
      <c r="H262" s="16">
        <v>41725</v>
      </c>
      <c r="I262" s="17" t="s">
        <v>179</v>
      </c>
      <c r="J262" s="17" t="s">
        <v>167</v>
      </c>
      <c r="K262" s="17" t="s">
        <v>180</v>
      </c>
      <c r="L262" s="17"/>
      <c r="M262" s="17"/>
      <c r="N262">
        <f t="shared" si="2"/>
        <v>3</v>
      </c>
      <c r="O262" t="str">
        <f t="shared" si="3"/>
        <v xml:space="preserve"> MJ</v>
      </c>
    </row>
    <row r="263" spans="1:15" ht="12.75" customHeight="1" x14ac:dyDescent="0.2">
      <c r="A263" s="17"/>
      <c r="B263" s="17" t="s">
        <v>241</v>
      </c>
      <c r="C263" s="17" t="s">
        <v>164</v>
      </c>
      <c r="D263" s="17">
        <v>15.2</v>
      </c>
      <c r="E263" s="17">
        <v>29</v>
      </c>
      <c r="F263" s="17"/>
      <c r="G263" s="17" t="s">
        <v>204</v>
      </c>
      <c r="H263" s="16">
        <v>41707</v>
      </c>
      <c r="I263" s="17"/>
      <c r="J263" s="17" t="s">
        <v>167</v>
      </c>
      <c r="K263" s="17" t="s">
        <v>176</v>
      </c>
      <c r="L263" s="17"/>
      <c r="M263" s="17"/>
      <c r="N263">
        <f t="shared" si="2"/>
        <v>3</v>
      </c>
      <c r="O263" t="str">
        <f t="shared" si="3"/>
        <v xml:space="preserve"> MM</v>
      </c>
    </row>
    <row r="264" spans="1:15" ht="12.75" customHeight="1" x14ac:dyDescent="0.2">
      <c r="A264" s="17"/>
      <c r="B264" s="17" t="s">
        <v>241</v>
      </c>
      <c r="C264" s="17" t="s">
        <v>164</v>
      </c>
      <c r="D264" s="17">
        <v>15</v>
      </c>
      <c r="E264" s="17">
        <v>57</v>
      </c>
      <c r="F264" s="17"/>
      <c r="G264" s="17" t="s">
        <v>178</v>
      </c>
      <c r="H264" s="16">
        <v>41720</v>
      </c>
      <c r="I264" s="17" t="s">
        <v>179</v>
      </c>
      <c r="J264" s="17" t="s">
        <v>167</v>
      </c>
      <c r="K264" s="17" t="s">
        <v>180</v>
      </c>
      <c r="L264" s="17"/>
      <c r="M264" s="17"/>
      <c r="N264">
        <f t="shared" si="2"/>
        <v>3</v>
      </c>
      <c r="O264" t="str">
        <f t="shared" si="3"/>
        <v xml:space="preserve"> MM</v>
      </c>
    </row>
    <row r="265" spans="1:15" ht="12.75" customHeight="1" x14ac:dyDescent="0.2">
      <c r="A265" s="17"/>
      <c r="B265" s="17" t="s">
        <v>241</v>
      </c>
      <c r="C265" s="17" t="s">
        <v>164</v>
      </c>
      <c r="D265" s="17">
        <v>17.100000000000001</v>
      </c>
      <c r="E265" s="17">
        <v>48</v>
      </c>
      <c r="F265" s="17"/>
      <c r="G265" s="17" t="s">
        <v>181</v>
      </c>
      <c r="H265" s="16">
        <v>41720</v>
      </c>
      <c r="I265" s="17" t="s">
        <v>179</v>
      </c>
      <c r="J265" s="17" t="s">
        <v>167</v>
      </c>
      <c r="K265" s="17" t="s">
        <v>180</v>
      </c>
      <c r="L265" s="17"/>
      <c r="M265" s="17"/>
      <c r="N265">
        <f t="shared" si="2"/>
        <v>3</v>
      </c>
      <c r="O265" t="str">
        <f t="shared" si="3"/>
        <v xml:space="preserve"> MM</v>
      </c>
    </row>
    <row r="266" spans="1:15" ht="12.75" customHeight="1" x14ac:dyDescent="0.2">
      <c r="A266" s="17"/>
      <c r="B266" s="17" t="s">
        <v>241</v>
      </c>
      <c r="C266" s="17" t="s">
        <v>164</v>
      </c>
      <c r="D266" s="17">
        <v>23</v>
      </c>
      <c r="E266" s="17">
        <v>50</v>
      </c>
      <c r="F266" s="17"/>
      <c r="G266" s="17" t="s">
        <v>182</v>
      </c>
      <c r="H266" s="16">
        <v>41721</v>
      </c>
      <c r="I266" s="17" t="s">
        <v>179</v>
      </c>
      <c r="J266" s="17" t="s">
        <v>167</v>
      </c>
      <c r="K266" s="17" t="s">
        <v>180</v>
      </c>
      <c r="L266" s="17"/>
      <c r="M266" s="17"/>
      <c r="N266">
        <f t="shared" si="2"/>
        <v>3</v>
      </c>
      <c r="O266" t="str">
        <f t="shared" si="3"/>
        <v xml:space="preserve"> MM</v>
      </c>
    </row>
    <row r="267" spans="1:15" ht="12.75" customHeight="1" x14ac:dyDescent="0.2">
      <c r="A267" s="17"/>
      <c r="B267" s="17" t="s">
        <v>241</v>
      </c>
      <c r="C267" s="17" t="s">
        <v>164</v>
      </c>
      <c r="D267" s="17">
        <v>23.9</v>
      </c>
      <c r="E267" s="17">
        <v>49</v>
      </c>
      <c r="F267" s="17"/>
      <c r="G267" s="17" t="s">
        <v>183</v>
      </c>
      <c r="H267" s="16">
        <v>41721</v>
      </c>
      <c r="I267" s="17" t="s">
        <v>179</v>
      </c>
      <c r="J267" s="17" t="s">
        <v>167</v>
      </c>
      <c r="K267" s="17" t="s">
        <v>180</v>
      </c>
      <c r="L267" s="17"/>
      <c r="M267" s="17"/>
      <c r="N267">
        <f t="shared" si="2"/>
        <v>3</v>
      </c>
      <c r="O267" t="str">
        <f t="shared" si="3"/>
        <v xml:space="preserve"> MM</v>
      </c>
    </row>
    <row r="268" spans="1:15" ht="12.75" customHeight="1" x14ac:dyDescent="0.2">
      <c r="A268" s="17"/>
      <c r="B268" s="17" t="s">
        <v>241</v>
      </c>
      <c r="C268" s="17" t="s">
        <v>164</v>
      </c>
      <c r="D268" s="17">
        <v>21</v>
      </c>
      <c r="E268" s="17">
        <v>46</v>
      </c>
      <c r="F268" s="17"/>
      <c r="G268" s="17" t="s">
        <v>184</v>
      </c>
      <c r="H268" s="16">
        <v>41721</v>
      </c>
      <c r="I268" s="17" t="s">
        <v>179</v>
      </c>
      <c r="J268" s="17" t="s">
        <v>167</v>
      </c>
      <c r="K268" s="17" t="s">
        <v>180</v>
      </c>
      <c r="L268" s="17"/>
      <c r="M268" s="17"/>
      <c r="N268">
        <f t="shared" si="2"/>
        <v>3</v>
      </c>
      <c r="O268" t="str">
        <f t="shared" si="3"/>
        <v xml:space="preserve"> MM</v>
      </c>
    </row>
    <row r="269" spans="1:15" ht="12.75" customHeight="1" x14ac:dyDescent="0.2">
      <c r="A269" s="17"/>
      <c r="B269" s="17" t="s">
        <v>241</v>
      </c>
      <c r="C269" s="17" t="s">
        <v>164</v>
      </c>
      <c r="D269" s="17">
        <v>29.4</v>
      </c>
      <c r="E269" s="17">
        <v>42</v>
      </c>
      <c r="F269" s="17"/>
      <c r="G269" s="17" t="s">
        <v>187</v>
      </c>
      <c r="H269" s="16">
        <v>41722</v>
      </c>
      <c r="I269" s="17" t="s">
        <v>179</v>
      </c>
      <c r="J269" s="17" t="s">
        <v>167</v>
      </c>
      <c r="K269" s="17" t="s">
        <v>180</v>
      </c>
      <c r="L269" s="17"/>
      <c r="M269" s="17"/>
      <c r="N269">
        <f t="shared" si="2"/>
        <v>3</v>
      </c>
      <c r="O269" t="str">
        <f t="shared" si="3"/>
        <v xml:space="preserve"> MM</v>
      </c>
    </row>
    <row r="270" spans="1:15" ht="12.75" customHeight="1" x14ac:dyDescent="0.2">
      <c r="A270" s="17"/>
      <c r="B270" s="17" t="s">
        <v>241</v>
      </c>
      <c r="C270" s="17" t="s">
        <v>164</v>
      </c>
      <c r="D270" s="17">
        <v>29.1</v>
      </c>
      <c r="E270" s="17">
        <v>63</v>
      </c>
      <c r="F270" s="17"/>
      <c r="G270" s="17" t="s">
        <v>188</v>
      </c>
      <c r="H270" s="16">
        <v>41722</v>
      </c>
      <c r="I270" s="17" t="s">
        <v>179</v>
      </c>
      <c r="J270" s="17" t="s">
        <v>167</v>
      </c>
      <c r="K270" s="17" t="s">
        <v>180</v>
      </c>
      <c r="L270" s="17"/>
      <c r="M270" s="17"/>
      <c r="N270">
        <f t="shared" si="2"/>
        <v>3</v>
      </c>
      <c r="O270" t="str">
        <f t="shared" si="3"/>
        <v xml:space="preserve"> MM</v>
      </c>
    </row>
    <row r="271" spans="1:15" ht="12.75" customHeight="1" x14ac:dyDescent="0.2">
      <c r="A271" s="17"/>
      <c r="B271" s="17" t="s">
        <v>241</v>
      </c>
      <c r="C271" s="17" t="s">
        <v>164</v>
      </c>
      <c r="D271" s="17">
        <v>26.8</v>
      </c>
      <c r="E271" s="17">
        <v>38</v>
      </c>
      <c r="F271" s="17"/>
      <c r="G271" s="17" t="s">
        <v>189</v>
      </c>
      <c r="H271" s="16">
        <v>41722</v>
      </c>
      <c r="I271" s="17" t="s">
        <v>179</v>
      </c>
      <c r="J271" s="17" t="s">
        <v>167</v>
      </c>
      <c r="K271" s="17" t="s">
        <v>180</v>
      </c>
      <c r="L271" s="17"/>
      <c r="M271" s="17"/>
      <c r="N271">
        <f t="shared" si="2"/>
        <v>3</v>
      </c>
      <c r="O271" t="str">
        <f t="shared" si="3"/>
        <v xml:space="preserve"> MM</v>
      </c>
    </row>
    <row r="272" spans="1:15" ht="12.75" customHeight="1" x14ac:dyDescent="0.2">
      <c r="A272" s="17"/>
      <c r="B272" s="17" t="s">
        <v>241</v>
      </c>
      <c r="C272" s="17" t="s">
        <v>164</v>
      </c>
      <c r="D272" s="17">
        <v>24.9</v>
      </c>
      <c r="E272" s="17">
        <v>32</v>
      </c>
      <c r="F272" s="17"/>
      <c r="G272" s="17" t="s">
        <v>190</v>
      </c>
      <c r="H272" s="16">
        <v>41723</v>
      </c>
      <c r="I272" s="17" t="s">
        <v>179</v>
      </c>
      <c r="J272" s="17" t="s">
        <v>167</v>
      </c>
      <c r="K272" s="17" t="s">
        <v>180</v>
      </c>
      <c r="L272" s="17"/>
      <c r="M272" s="17"/>
      <c r="N272">
        <f t="shared" si="2"/>
        <v>3</v>
      </c>
      <c r="O272" t="str">
        <f t="shared" si="3"/>
        <v xml:space="preserve"> MM</v>
      </c>
    </row>
    <row r="273" spans="1:15" ht="12.75" customHeight="1" x14ac:dyDescent="0.2">
      <c r="A273" s="17"/>
      <c r="B273" s="17" t="s">
        <v>241</v>
      </c>
      <c r="C273" s="17" t="s">
        <v>164</v>
      </c>
      <c r="D273" s="17">
        <v>20</v>
      </c>
      <c r="E273" s="17">
        <v>41</v>
      </c>
      <c r="F273" s="17"/>
      <c r="G273" s="17" t="s">
        <v>191</v>
      </c>
      <c r="H273" s="16">
        <v>41723</v>
      </c>
      <c r="I273" s="17" t="s">
        <v>179</v>
      </c>
      <c r="J273" s="17" t="s">
        <v>167</v>
      </c>
      <c r="K273" s="17" t="s">
        <v>180</v>
      </c>
      <c r="L273" s="17"/>
      <c r="M273" s="17"/>
      <c r="N273">
        <f t="shared" si="2"/>
        <v>3</v>
      </c>
      <c r="O273" t="str">
        <f t="shared" si="3"/>
        <v xml:space="preserve"> MM</v>
      </c>
    </row>
    <row r="274" spans="1:15" ht="12.75" customHeight="1" x14ac:dyDescent="0.2">
      <c r="A274" s="17"/>
      <c r="B274" s="17" t="s">
        <v>241</v>
      </c>
      <c r="C274" s="17" t="s">
        <v>164</v>
      </c>
      <c r="D274" s="17">
        <v>12.6</v>
      </c>
      <c r="E274" s="17">
        <v>51</v>
      </c>
      <c r="F274" s="17"/>
      <c r="G274" s="17" t="s">
        <v>192</v>
      </c>
      <c r="H274" s="16">
        <v>41723</v>
      </c>
      <c r="I274" s="17" t="s">
        <v>179</v>
      </c>
      <c r="J274" s="17" t="s">
        <v>167</v>
      </c>
      <c r="K274" s="17" t="s">
        <v>180</v>
      </c>
      <c r="L274" s="17"/>
      <c r="M274" s="17"/>
      <c r="N274">
        <f t="shared" si="2"/>
        <v>3</v>
      </c>
      <c r="O274" t="str">
        <f t="shared" si="3"/>
        <v xml:space="preserve"> MM</v>
      </c>
    </row>
    <row r="275" spans="1:15" ht="12.75" customHeight="1" x14ac:dyDescent="0.2">
      <c r="A275" s="17"/>
      <c r="B275" s="17" t="s">
        <v>241</v>
      </c>
      <c r="C275" s="17" t="s">
        <v>164</v>
      </c>
      <c r="D275" s="17">
        <v>24.8</v>
      </c>
      <c r="E275" s="17">
        <v>37</v>
      </c>
      <c r="F275" s="17"/>
      <c r="G275" s="17" t="s">
        <v>195</v>
      </c>
      <c r="H275" s="16">
        <v>41724</v>
      </c>
      <c r="I275" s="17" t="s">
        <v>179</v>
      </c>
      <c r="J275" s="17" t="s">
        <v>167</v>
      </c>
      <c r="K275" s="17" t="s">
        <v>180</v>
      </c>
      <c r="L275" s="17"/>
      <c r="M275" s="17"/>
      <c r="N275">
        <f t="shared" si="2"/>
        <v>3</v>
      </c>
      <c r="O275" t="str">
        <f t="shared" si="3"/>
        <v xml:space="preserve"> MM</v>
      </c>
    </row>
    <row r="276" spans="1:15" ht="12.75" customHeight="1" x14ac:dyDescent="0.2">
      <c r="A276" s="17"/>
      <c r="B276" s="17" t="s">
        <v>241</v>
      </c>
      <c r="C276" s="17" t="s">
        <v>164</v>
      </c>
      <c r="D276" s="17">
        <v>21.9</v>
      </c>
      <c r="E276" s="17">
        <v>44</v>
      </c>
      <c r="F276" s="17"/>
      <c r="G276" s="17" t="s">
        <v>196</v>
      </c>
      <c r="H276" s="16">
        <v>41724</v>
      </c>
      <c r="I276" s="17" t="s">
        <v>179</v>
      </c>
      <c r="J276" s="17" t="s">
        <v>167</v>
      </c>
      <c r="K276" s="17" t="s">
        <v>180</v>
      </c>
      <c r="L276" s="17"/>
      <c r="M276" s="17"/>
      <c r="N276">
        <f t="shared" si="2"/>
        <v>3</v>
      </c>
      <c r="O276" t="str">
        <f t="shared" si="3"/>
        <v xml:space="preserve"> MM</v>
      </c>
    </row>
    <row r="277" spans="1:15" ht="12.75" customHeight="1" x14ac:dyDescent="0.2">
      <c r="A277" s="17"/>
      <c r="B277" s="17" t="s">
        <v>241</v>
      </c>
      <c r="C277" s="17" t="s">
        <v>164</v>
      </c>
      <c r="D277" s="17">
        <v>31.7</v>
      </c>
      <c r="E277" s="17">
        <v>42</v>
      </c>
      <c r="F277" s="17"/>
      <c r="G277" s="17" t="s">
        <v>198</v>
      </c>
      <c r="H277" s="16">
        <v>41725</v>
      </c>
      <c r="I277" s="17" t="s">
        <v>179</v>
      </c>
      <c r="J277" s="17" t="s">
        <v>167</v>
      </c>
      <c r="K277" s="17" t="s">
        <v>180</v>
      </c>
      <c r="L277" s="17"/>
      <c r="M277" s="17"/>
      <c r="N277">
        <f t="shared" si="2"/>
        <v>3</v>
      </c>
      <c r="O277" t="str">
        <f t="shared" si="3"/>
        <v xml:space="preserve"> MM</v>
      </c>
    </row>
    <row r="278" spans="1:15" ht="12.75" customHeight="1" x14ac:dyDescent="0.2">
      <c r="A278" s="17"/>
      <c r="B278" s="17" t="s">
        <v>241</v>
      </c>
      <c r="C278" s="17" t="s">
        <v>164</v>
      </c>
      <c r="D278" s="17">
        <v>10.5</v>
      </c>
      <c r="E278" s="17">
        <v>71</v>
      </c>
      <c r="F278" s="17"/>
      <c r="G278" s="17" t="s">
        <v>199</v>
      </c>
      <c r="H278" s="16">
        <v>41725</v>
      </c>
      <c r="I278" s="17" t="s">
        <v>179</v>
      </c>
      <c r="J278" s="17" t="s">
        <v>167</v>
      </c>
      <c r="K278" s="17" t="s">
        <v>180</v>
      </c>
      <c r="L278" s="17"/>
      <c r="M278" s="17"/>
      <c r="N278">
        <f t="shared" si="2"/>
        <v>3</v>
      </c>
      <c r="O278" t="str">
        <f t="shared" si="3"/>
        <v xml:space="preserve"> MM</v>
      </c>
    </row>
    <row r="279" spans="1:15" ht="12.75" customHeight="1" x14ac:dyDescent="0.2">
      <c r="A279" s="17"/>
      <c r="B279" s="17" t="s">
        <v>242</v>
      </c>
      <c r="C279" s="17" t="s">
        <v>201</v>
      </c>
      <c r="D279" s="17">
        <v>22.4</v>
      </c>
      <c r="E279" s="17">
        <v>34</v>
      </c>
      <c r="F279" s="17"/>
      <c r="G279" s="17" t="s">
        <v>204</v>
      </c>
      <c r="H279" s="16">
        <v>41707</v>
      </c>
      <c r="I279" s="17"/>
      <c r="J279" s="17" t="s">
        <v>167</v>
      </c>
      <c r="K279" s="17" t="s">
        <v>176</v>
      </c>
      <c r="L279" s="17"/>
      <c r="M279" s="17"/>
      <c r="N279">
        <f t="shared" si="2"/>
        <v>3</v>
      </c>
      <c r="O279" t="str">
        <f t="shared" si="3"/>
        <v xml:space="preserve"> SI</v>
      </c>
    </row>
    <row r="280" spans="1:15" ht="12.75" customHeight="1" x14ac:dyDescent="0.2">
      <c r="A280" s="17"/>
      <c r="B280" s="17" t="s">
        <v>242</v>
      </c>
      <c r="C280" s="17" t="s">
        <v>201</v>
      </c>
      <c r="D280" s="17">
        <v>12.8</v>
      </c>
      <c r="E280" s="17">
        <v>48</v>
      </c>
      <c r="F280" s="17"/>
      <c r="G280" s="17" t="s">
        <v>178</v>
      </c>
      <c r="H280" s="16">
        <v>41720</v>
      </c>
      <c r="I280" s="17" t="s">
        <v>179</v>
      </c>
      <c r="J280" s="17" t="s">
        <v>167</v>
      </c>
      <c r="K280" s="17" t="s">
        <v>180</v>
      </c>
      <c r="L280" s="17"/>
      <c r="M280" s="17"/>
      <c r="N280">
        <f t="shared" si="2"/>
        <v>3</v>
      </c>
      <c r="O280" t="str">
        <f t="shared" si="3"/>
        <v xml:space="preserve"> SI</v>
      </c>
    </row>
    <row r="281" spans="1:15" ht="12.75" customHeight="1" x14ac:dyDescent="0.2">
      <c r="A281" s="17"/>
      <c r="B281" s="17" t="s">
        <v>242</v>
      </c>
      <c r="C281" s="17" t="s">
        <v>201</v>
      </c>
      <c r="D281" s="17">
        <v>14.8</v>
      </c>
      <c r="E281" s="17">
        <v>47</v>
      </c>
      <c r="F281" s="17"/>
      <c r="G281" s="17" t="s">
        <v>181</v>
      </c>
      <c r="H281" s="16">
        <v>41720</v>
      </c>
      <c r="I281" s="17" t="s">
        <v>179</v>
      </c>
      <c r="J281" s="17" t="s">
        <v>167</v>
      </c>
      <c r="K281" s="17" t="s">
        <v>180</v>
      </c>
      <c r="L281" s="17"/>
      <c r="M281" s="17"/>
      <c r="N281">
        <f t="shared" si="2"/>
        <v>3</v>
      </c>
      <c r="O281" t="str">
        <f t="shared" si="3"/>
        <v xml:space="preserve"> SI</v>
      </c>
    </row>
    <row r="282" spans="1:15" ht="12.75" customHeight="1" x14ac:dyDescent="0.2">
      <c r="A282" s="17"/>
      <c r="B282" s="17" t="s">
        <v>242</v>
      </c>
      <c r="C282" s="17" t="s">
        <v>201</v>
      </c>
      <c r="D282" s="17">
        <v>22</v>
      </c>
      <c r="E282" s="17">
        <v>46</v>
      </c>
      <c r="F282" s="17"/>
      <c r="G282" s="17" t="s">
        <v>182</v>
      </c>
      <c r="H282" s="16">
        <v>41721</v>
      </c>
      <c r="I282" s="17" t="s">
        <v>179</v>
      </c>
      <c r="J282" s="17" t="s">
        <v>167</v>
      </c>
      <c r="K282" s="17" t="s">
        <v>180</v>
      </c>
      <c r="L282" s="17"/>
      <c r="M282" s="17"/>
      <c r="N282">
        <f t="shared" si="2"/>
        <v>3</v>
      </c>
      <c r="O282" t="str">
        <f t="shared" si="3"/>
        <v xml:space="preserve"> SI</v>
      </c>
    </row>
    <row r="283" spans="1:15" ht="12.75" customHeight="1" x14ac:dyDescent="0.2">
      <c r="A283" s="17"/>
      <c r="B283" s="17" t="s">
        <v>242</v>
      </c>
      <c r="C283" s="17" t="s">
        <v>201</v>
      </c>
      <c r="D283" s="17">
        <v>24.2</v>
      </c>
      <c r="E283" s="17">
        <v>40</v>
      </c>
      <c r="F283" s="17"/>
      <c r="G283" s="17" t="s">
        <v>183</v>
      </c>
      <c r="H283" s="16">
        <v>41721</v>
      </c>
      <c r="I283" s="17" t="s">
        <v>179</v>
      </c>
      <c r="J283" s="17" t="s">
        <v>167</v>
      </c>
      <c r="K283" s="17" t="s">
        <v>180</v>
      </c>
      <c r="L283" s="17"/>
      <c r="M283" s="17"/>
      <c r="N283">
        <f t="shared" si="2"/>
        <v>3</v>
      </c>
      <c r="O283" t="str">
        <f t="shared" si="3"/>
        <v xml:space="preserve"> SI</v>
      </c>
    </row>
    <row r="284" spans="1:15" ht="12.75" customHeight="1" x14ac:dyDescent="0.2">
      <c r="A284" s="17"/>
      <c r="B284" s="17" t="s">
        <v>242</v>
      </c>
      <c r="C284" s="17" t="s">
        <v>201</v>
      </c>
      <c r="D284" s="17">
        <v>21</v>
      </c>
      <c r="E284" s="17">
        <v>42</v>
      </c>
      <c r="F284" s="17"/>
      <c r="G284" s="17" t="s">
        <v>184</v>
      </c>
      <c r="H284" s="16">
        <v>41721</v>
      </c>
      <c r="I284" s="17" t="s">
        <v>179</v>
      </c>
      <c r="J284" s="17" t="s">
        <v>167</v>
      </c>
      <c r="K284" s="17" t="s">
        <v>180</v>
      </c>
      <c r="L284" s="17"/>
      <c r="M284" s="17"/>
      <c r="N284">
        <f t="shared" si="2"/>
        <v>3</v>
      </c>
      <c r="O284" t="str">
        <f t="shared" si="3"/>
        <v xml:space="preserve"> SI</v>
      </c>
    </row>
    <row r="285" spans="1:15" ht="12.75" customHeight="1" x14ac:dyDescent="0.2">
      <c r="A285" s="17"/>
      <c r="B285" s="17" t="s">
        <v>242</v>
      </c>
      <c r="C285" s="17" t="s">
        <v>201</v>
      </c>
      <c r="D285" s="17">
        <v>13.9</v>
      </c>
      <c r="E285" s="17">
        <v>36</v>
      </c>
      <c r="F285" s="17"/>
      <c r="G285" s="17" t="s">
        <v>185</v>
      </c>
      <c r="H285" s="16">
        <v>41721</v>
      </c>
      <c r="I285" s="17" t="s">
        <v>179</v>
      </c>
      <c r="J285" s="17" t="s">
        <v>167</v>
      </c>
      <c r="K285" s="17" t="s">
        <v>180</v>
      </c>
      <c r="L285" s="17"/>
      <c r="M285" s="17"/>
      <c r="N285">
        <f t="shared" si="2"/>
        <v>3</v>
      </c>
      <c r="O285" t="str">
        <f t="shared" si="3"/>
        <v xml:space="preserve"> SI</v>
      </c>
    </row>
    <row r="286" spans="1:15" ht="12.75" customHeight="1" x14ac:dyDescent="0.2">
      <c r="A286" s="17"/>
      <c r="B286" s="17" t="s">
        <v>242</v>
      </c>
      <c r="C286" s="17" t="s">
        <v>201</v>
      </c>
      <c r="D286" s="17">
        <v>21</v>
      </c>
      <c r="E286" s="17">
        <v>39</v>
      </c>
      <c r="F286" s="17"/>
      <c r="G286" s="17" t="s">
        <v>186</v>
      </c>
      <c r="H286" s="16">
        <v>41722</v>
      </c>
      <c r="I286" s="17" t="s">
        <v>179</v>
      </c>
      <c r="J286" s="17" t="s">
        <v>167</v>
      </c>
      <c r="K286" s="17" t="s">
        <v>180</v>
      </c>
      <c r="L286" s="17"/>
      <c r="M286" s="17"/>
      <c r="N286">
        <f t="shared" si="2"/>
        <v>3</v>
      </c>
      <c r="O286" t="str">
        <f t="shared" si="3"/>
        <v xml:space="preserve"> SI</v>
      </c>
    </row>
    <row r="287" spans="1:15" ht="12.75" customHeight="1" x14ac:dyDescent="0.2">
      <c r="A287" s="17"/>
      <c r="B287" s="17" t="s">
        <v>242</v>
      </c>
      <c r="C287" s="17" t="s">
        <v>201</v>
      </c>
      <c r="D287" s="17">
        <v>28.8</v>
      </c>
      <c r="E287" s="17">
        <v>36</v>
      </c>
      <c r="F287" s="17"/>
      <c r="G287" s="17" t="s">
        <v>187</v>
      </c>
      <c r="H287" s="16">
        <v>41722</v>
      </c>
      <c r="I287" s="17" t="s">
        <v>179</v>
      </c>
      <c r="J287" s="17" t="s">
        <v>167</v>
      </c>
      <c r="K287" s="17" t="s">
        <v>180</v>
      </c>
      <c r="L287" s="17"/>
      <c r="M287" s="17"/>
      <c r="N287">
        <f t="shared" si="2"/>
        <v>3</v>
      </c>
      <c r="O287" t="str">
        <f t="shared" si="3"/>
        <v xml:space="preserve"> SI</v>
      </c>
    </row>
    <row r="288" spans="1:15" ht="12.75" customHeight="1" x14ac:dyDescent="0.2">
      <c r="A288" s="17"/>
      <c r="B288" s="17" t="s">
        <v>242</v>
      </c>
      <c r="C288" s="17" t="s">
        <v>201</v>
      </c>
      <c r="D288" s="17">
        <v>29.3</v>
      </c>
      <c r="E288" s="17">
        <v>51</v>
      </c>
      <c r="F288" s="17"/>
      <c r="G288" s="17" t="s">
        <v>188</v>
      </c>
      <c r="H288" s="16">
        <v>41722</v>
      </c>
      <c r="I288" s="17" t="s">
        <v>179</v>
      </c>
      <c r="J288" s="17" t="s">
        <v>167</v>
      </c>
      <c r="K288" s="17" t="s">
        <v>180</v>
      </c>
      <c r="L288" s="17"/>
      <c r="M288" s="17"/>
      <c r="N288">
        <f t="shared" si="2"/>
        <v>3</v>
      </c>
      <c r="O288" t="str">
        <f t="shared" si="3"/>
        <v xml:space="preserve"> SI</v>
      </c>
    </row>
    <row r="289" spans="1:15" ht="12.75" customHeight="1" x14ac:dyDescent="0.2">
      <c r="A289" s="17"/>
      <c r="B289" s="17" t="s">
        <v>242</v>
      </c>
      <c r="C289" s="17" t="s">
        <v>201</v>
      </c>
      <c r="D289" s="17">
        <v>29.9</v>
      </c>
      <c r="E289" s="17">
        <v>38</v>
      </c>
      <c r="F289" s="17"/>
      <c r="G289" s="17" t="s">
        <v>189</v>
      </c>
      <c r="H289" s="16">
        <v>41722</v>
      </c>
      <c r="I289" s="17" t="s">
        <v>179</v>
      </c>
      <c r="J289" s="17" t="s">
        <v>167</v>
      </c>
      <c r="K289" s="17" t="s">
        <v>180</v>
      </c>
      <c r="L289" s="17"/>
      <c r="M289" s="17"/>
      <c r="N289">
        <f t="shared" si="2"/>
        <v>3</v>
      </c>
      <c r="O289" t="str">
        <f t="shared" si="3"/>
        <v xml:space="preserve"> SI</v>
      </c>
    </row>
    <row r="290" spans="1:15" ht="12.75" customHeight="1" x14ac:dyDescent="0.2">
      <c r="A290" s="17"/>
      <c r="B290" s="17" t="s">
        <v>242</v>
      </c>
      <c r="C290" s="17" t="s">
        <v>201</v>
      </c>
      <c r="D290" s="17">
        <v>25.5</v>
      </c>
      <c r="E290" s="17">
        <v>33</v>
      </c>
      <c r="F290" s="17"/>
      <c r="G290" s="17" t="s">
        <v>190</v>
      </c>
      <c r="H290" s="16">
        <v>41723</v>
      </c>
      <c r="I290" s="17" t="s">
        <v>179</v>
      </c>
      <c r="J290" s="17" t="s">
        <v>167</v>
      </c>
      <c r="K290" s="17" t="s">
        <v>180</v>
      </c>
      <c r="L290" s="17"/>
      <c r="M290" s="17"/>
      <c r="N290">
        <f t="shared" si="2"/>
        <v>3</v>
      </c>
      <c r="O290" t="str">
        <f t="shared" si="3"/>
        <v xml:space="preserve"> SI</v>
      </c>
    </row>
    <row r="291" spans="1:15" ht="12.75" customHeight="1" x14ac:dyDescent="0.2">
      <c r="A291" s="17"/>
      <c r="B291" s="17" t="s">
        <v>242</v>
      </c>
      <c r="C291" s="17" t="s">
        <v>201</v>
      </c>
      <c r="D291" s="17">
        <v>19</v>
      </c>
      <c r="E291" s="17">
        <v>40</v>
      </c>
      <c r="F291" s="17"/>
      <c r="G291" s="17" t="s">
        <v>191</v>
      </c>
      <c r="H291" s="16">
        <v>41723</v>
      </c>
      <c r="I291" s="17" t="s">
        <v>179</v>
      </c>
      <c r="J291" s="17" t="s">
        <v>167</v>
      </c>
      <c r="K291" s="17" t="s">
        <v>180</v>
      </c>
      <c r="L291" s="17"/>
      <c r="M291" s="17"/>
      <c r="N291">
        <f t="shared" si="2"/>
        <v>3</v>
      </c>
      <c r="O291" t="str">
        <f t="shared" si="3"/>
        <v xml:space="preserve"> SI</v>
      </c>
    </row>
    <row r="292" spans="1:15" ht="12.75" customHeight="1" x14ac:dyDescent="0.2">
      <c r="A292" s="17"/>
      <c r="B292" s="17" t="s">
        <v>242</v>
      </c>
      <c r="C292" s="17" t="s">
        <v>201</v>
      </c>
      <c r="D292" s="17">
        <v>12.7</v>
      </c>
      <c r="E292" s="17">
        <v>50</v>
      </c>
      <c r="F292" s="17"/>
      <c r="G292" s="17" t="s">
        <v>192</v>
      </c>
      <c r="H292" s="16">
        <v>41723</v>
      </c>
      <c r="I292" s="17" t="s">
        <v>179</v>
      </c>
      <c r="J292" s="17" t="s">
        <v>167</v>
      </c>
      <c r="K292" s="17" t="s">
        <v>180</v>
      </c>
      <c r="L292" s="17"/>
      <c r="M292" s="17"/>
      <c r="N292">
        <f t="shared" si="2"/>
        <v>3</v>
      </c>
      <c r="O292" t="str">
        <f t="shared" si="3"/>
        <v xml:space="preserve"> SI</v>
      </c>
    </row>
    <row r="293" spans="1:15" ht="12.75" customHeight="1" x14ac:dyDescent="0.2">
      <c r="A293" s="17"/>
      <c r="B293" s="17" t="s">
        <v>242</v>
      </c>
      <c r="C293" s="17" t="s">
        <v>201</v>
      </c>
      <c r="D293" s="17">
        <v>14.1</v>
      </c>
      <c r="E293" s="17">
        <v>42</v>
      </c>
      <c r="F293" s="17"/>
      <c r="G293" s="17" t="s">
        <v>193</v>
      </c>
      <c r="H293" s="16">
        <v>41723</v>
      </c>
      <c r="I293" s="17" t="s">
        <v>179</v>
      </c>
      <c r="J293" s="17" t="s">
        <v>167</v>
      </c>
      <c r="K293" s="17" t="s">
        <v>180</v>
      </c>
      <c r="L293" s="17"/>
      <c r="M293" s="17"/>
      <c r="N293">
        <f t="shared" si="2"/>
        <v>3</v>
      </c>
      <c r="O293" t="str">
        <f t="shared" si="3"/>
        <v xml:space="preserve"> SI</v>
      </c>
    </row>
    <row r="294" spans="1:15" ht="12.75" customHeight="1" x14ac:dyDescent="0.2">
      <c r="A294" s="17"/>
      <c r="B294" s="17" t="s">
        <v>242</v>
      </c>
      <c r="C294" s="17" t="s">
        <v>201</v>
      </c>
      <c r="D294" s="17">
        <v>13.7</v>
      </c>
      <c r="E294" s="17">
        <v>48</v>
      </c>
      <c r="F294" s="17"/>
      <c r="G294" s="17" t="s">
        <v>194</v>
      </c>
      <c r="H294" s="16">
        <v>41724</v>
      </c>
      <c r="I294" s="17" t="s">
        <v>179</v>
      </c>
      <c r="J294" s="17" t="s">
        <v>167</v>
      </c>
      <c r="K294" s="17" t="s">
        <v>180</v>
      </c>
      <c r="L294" s="17"/>
      <c r="M294" s="17"/>
      <c r="N294">
        <f t="shared" si="2"/>
        <v>3</v>
      </c>
      <c r="O294" t="str">
        <f t="shared" si="3"/>
        <v xml:space="preserve"> SI</v>
      </c>
    </row>
    <row r="295" spans="1:15" ht="12.75" customHeight="1" x14ac:dyDescent="0.2">
      <c r="A295" s="17"/>
      <c r="B295" s="17" t="s">
        <v>242</v>
      </c>
      <c r="C295" s="17" t="s">
        <v>201</v>
      </c>
      <c r="D295" s="17">
        <v>18.7</v>
      </c>
      <c r="E295" s="17">
        <v>49</v>
      </c>
      <c r="F295" s="17"/>
      <c r="G295" s="17" t="s">
        <v>195</v>
      </c>
      <c r="H295" s="16">
        <v>41724</v>
      </c>
      <c r="I295" s="17" t="s">
        <v>179</v>
      </c>
      <c r="J295" s="17" t="s">
        <v>167</v>
      </c>
      <c r="K295" s="17" t="s">
        <v>180</v>
      </c>
      <c r="L295" s="17"/>
      <c r="M295" s="17"/>
      <c r="N295">
        <f t="shared" si="2"/>
        <v>3</v>
      </c>
      <c r="O295" t="str">
        <f t="shared" si="3"/>
        <v xml:space="preserve"> SI</v>
      </c>
    </row>
    <row r="296" spans="1:15" ht="12.75" customHeight="1" x14ac:dyDescent="0.2">
      <c r="A296" s="17"/>
      <c r="B296" s="17" t="s">
        <v>242</v>
      </c>
      <c r="C296" s="17" t="s">
        <v>201</v>
      </c>
      <c r="D296" s="17">
        <v>21.2</v>
      </c>
      <c r="E296" s="17">
        <v>29</v>
      </c>
      <c r="F296" s="17"/>
      <c r="G296" s="17" t="s">
        <v>196</v>
      </c>
      <c r="H296" s="16">
        <v>41724</v>
      </c>
      <c r="I296" s="17" t="s">
        <v>179</v>
      </c>
      <c r="J296" s="17" t="s">
        <v>167</v>
      </c>
      <c r="K296" s="17" t="s">
        <v>180</v>
      </c>
      <c r="L296" s="17"/>
      <c r="M296" s="17"/>
      <c r="N296">
        <f t="shared" si="2"/>
        <v>3</v>
      </c>
      <c r="O296" t="str">
        <f t="shared" si="3"/>
        <v xml:space="preserve"> SI</v>
      </c>
    </row>
    <row r="297" spans="1:15" ht="12.75" customHeight="1" x14ac:dyDescent="0.2">
      <c r="A297" s="17"/>
      <c r="B297" s="17" t="s">
        <v>242</v>
      </c>
      <c r="C297" s="17" t="s">
        <v>201</v>
      </c>
      <c r="D297" s="17">
        <v>30.7</v>
      </c>
      <c r="E297" s="17">
        <v>41</v>
      </c>
      <c r="F297" s="17"/>
      <c r="G297" s="17" t="s">
        <v>198</v>
      </c>
      <c r="H297" s="16">
        <v>41725</v>
      </c>
      <c r="I297" s="17" t="s">
        <v>179</v>
      </c>
      <c r="J297" s="17" t="s">
        <v>167</v>
      </c>
      <c r="K297" s="17" t="s">
        <v>180</v>
      </c>
      <c r="L297" s="17"/>
      <c r="M297" s="17"/>
      <c r="N297">
        <f t="shared" si="2"/>
        <v>3</v>
      </c>
      <c r="O297" t="str">
        <f t="shared" si="3"/>
        <v xml:space="preserve"> SI</v>
      </c>
    </row>
    <row r="298" spans="1:15" ht="12.75" customHeight="1" x14ac:dyDescent="0.2">
      <c r="A298" s="17"/>
      <c r="B298" s="17" t="s">
        <v>242</v>
      </c>
      <c r="C298" s="17" t="s">
        <v>201</v>
      </c>
      <c r="D298" s="17">
        <v>11.9</v>
      </c>
      <c r="E298" s="17">
        <v>70</v>
      </c>
      <c r="F298" s="17"/>
      <c r="G298" s="17" t="s">
        <v>199</v>
      </c>
      <c r="H298" s="16">
        <v>41725</v>
      </c>
      <c r="I298" s="17" t="s">
        <v>179</v>
      </c>
      <c r="J298" s="17" t="s">
        <v>167</v>
      </c>
      <c r="K298" s="17" t="s">
        <v>180</v>
      </c>
      <c r="L298" s="17"/>
      <c r="M298" s="17"/>
      <c r="N298">
        <f t="shared" si="2"/>
        <v>3</v>
      </c>
      <c r="O298" t="str">
        <f t="shared" si="3"/>
        <v xml:space="preserve"> SI</v>
      </c>
    </row>
    <row r="299" spans="1:15" ht="12.75" customHeight="1" x14ac:dyDescent="0.2">
      <c r="A299" s="17"/>
      <c r="B299" s="17" t="s">
        <v>243</v>
      </c>
      <c r="C299" s="17" t="s">
        <v>164</v>
      </c>
      <c r="D299" s="17">
        <v>20.8</v>
      </c>
      <c r="E299" s="17">
        <v>50</v>
      </c>
      <c r="F299" s="17"/>
      <c r="G299" s="17" t="s">
        <v>171</v>
      </c>
      <c r="H299" s="16">
        <v>41615</v>
      </c>
      <c r="I299" s="17"/>
      <c r="J299" s="17" t="s">
        <v>167</v>
      </c>
      <c r="K299" s="17" t="s">
        <v>168</v>
      </c>
      <c r="L299" s="17"/>
      <c r="M299" s="17"/>
      <c r="N299">
        <f t="shared" si="2"/>
        <v>12</v>
      </c>
      <c r="O299" t="str">
        <f t="shared" si="3"/>
        <v xml:space="preserve"> SW</v>
      </c>
    </row>
    <row r="300" spans="1:15" ht="12.75" customHeight="1" x14ac:dyDescent="0.2">
      <c r="A300" s="17"/>
      <c r="B300" s="17" t="s">
        <v>243</v>
      </c>
      <c r="C300" s="17" t="s">
        <v>164</v>
      </c>
      <c r="D300" s="17">
        <v>15.9</v>
      </c>
      <c r="E300" s="17">
        <v>35</v>
      </c>
      <c r="F300" s="17"/>
      <c r="G300" s="17" t="s">
        <v>175</v>
      </c>
      <c r="H300" s="16">
        <v>41721</v>
      </c>
      <c r="I300" s="17"/>
      <c r="J300" s="17" t="s">
        <v>167</v>
      </c>
      <c r="K300" s="17" t="s">
        <v>176</v>
      </c>
      <c r="L300" s="17"/>
      <c r="M300" s="17"/>
      <c r="N300">
        <f t="shared" si="2"/>
        <v>3</v>
      </c>
      <c r="O300" t="str">
        <f t="shared" si="3"/>
        <v xml:space="preserve"> SW</v>
      </c>
    </row>
    <row r="301" spans="1:15" ht="12.75" customHeight="1" x14ac:dyDescent="0.2">
      <c r="A301" s="17"/>
      <c r="B301" s="17" t="s">
        <v>243</v>
      </c>
      <c r="C301" s="17" t="s">
        <v>164</v>
      </c>
      <c r="D301" s="17">
        <v>24.9</v>
      </c>
      <c r="E301" s="17">
        <v>33</v>
      </c>
      <c r="F301" s="17"/>
      <c r="G301" s="17" t="s">
        <v>174</v>
      </c>
      <c r="H301" s="16">
        <v>41727</v>
      </c>
      <c r="I301" s="17"/>
      <c r="J301" s="17" t="s">
        <v>167</v>
      </c>
      <c r="K301" s="17" t="s">
        <v>176</v>
      </c>
      <c r="L301" s="17"/>
      <c r="M301" s="17"/>
      <c r="N301">
        <f t="shared" si="2"/>
        <v>3</v>
      </c>
      <c r="O301" t="str">
        <f t="shared" si="3"/>
        <v xml:space="preserve"> SW</v>
      </c>
    </row>
    <row r="302" spans="1:15" ht="12.75" customHeight="1" x14ac:dyDescent="0.2">
      <c r="A302" s="17"/>
      <c r="B302" s="17" t="s">
        <v>243</v>
      </c>
      <c r="C302" s="17" t="s">
        <v>164</v>
      </c>
      <c r="D302" s="17">
        <v>23.5</v>
      </c>
      <c r="E302" s="17">
        <v>41</v>
      </c>
      <c r="F302" s="17"/>
      <c r="G302" s="17" t="s">
        <v>174</v>
      </c>
      <c r="H302" s="16">
        <v>41727</v>
      </c>
      <c r="I302" s="17"/>
      <c r="J302" s="17" t="s">
        <v>167</v>
      </c>
      <c r="K302" s="17" t="s">
        <v>176</v>
      </c>
      <c r="L302" s="17"/>
      <c r="M302" s="17"/>
      <c r="N302">
        <f t="shared" si="2"/>
        <v>3</v>
      </c>
      <c r="O302" t="str">
        <f t="shared" si="3"/>
        <v xml:space="preserve"> SW</v>
      </c>
    </row>
    <row r="303" spans="1:15" ht="12.75" customHeight="1" x14ac:dyDescent="0.2">
      <c r="A303" s="17"/>
      <c r="B303" s="17" t="s">
        <v>244</v>
      </c>
      <c r="C303" s="17" t="s">
        <v>164</v>
      </c>
      <c r="D303" s="17">
        <v>14.9</v>
      </c>
      <c r="E303" s="17">
        <v>60</v>
      </c>
      <c r="F303" s="17"/>
      <c r="G303" s="17" t="s">
        <v>178</v>
      </c>
      <c r="H303" s="16">
        <v>41720</v>
      </c>
      <c r="I303" s="17" t="s">
        <v>179</v>
      </c>
      <c r="J303" s="17" t="s">
        <v>167</v>
      </c>
      <c r="K303" s="17" t="s">
        <v>180</v>
      </c>
      <c r="L303" s="17"/>
      <c r="M303" s="17"/>
      <c r="N303">
        <f t="shared" si="2"/>
        <v>3</v>
      </c>
      <c r="O303" t="str">
        <f t="shared" si="3"/>
        <v>TMs</v>
      </c>
    </row>
    <row r="304" spans="1:15" ht="12.75" customHeight="1" x14ac:dyDescent="0.2">
      <c r="A304" s="17"/>
      <c r="B304" s="17" t="s">
        <v>244</v>
      </c>
      <c r="C304" s="17" t="s">
        <v>164</v>
      </c>
      <c r="D304" s="17">
        <v>22</v>
      </c>
      <c r="E304" s="17">
        <v>62</v>
      </c>
      <c r="F304" s="17"/>
      <c r="G304" s="17" t="s">
        <v>181</v>
      </c>
      <c r="H304" s="16">
        <v>41720</v>
      </c>
      <c r="I304" s="17" t="s">
        <v>179</v>
      </c>
      <c r="J304" s="17" t="s">
        <v>167</v>
      </c>
      <c r="K304" s="17" t="s">
        <v>180</v>
      </c>
      <c r="L304" s="17"/>
      <c r="M304" s="17"/>
      <c r="N304">
        <f t="shared" si="2"/>
        <v>3</v>
      </c>
      <c r="O304" t="str">
        <f t="shared" si="3"/>
        <v>TMs</v>
      </c>
    </row>
    <row r="305" spans="1:15" ht="12.75" customHeight="1" x14ac:dyDescent="0.2">
      <c r="A305" s="17"/>
      <c r="B305" s="17" t="s">
        <v>244</v>
      </c>
      <c r="C305" s="17" t="s">
        <v>164</v>
      </c>
      <c r="D305" s="17">
        <v>22</v>
      </c>
      <c r="E305" s="17">
        <v>64</v>
      </c>
      <c r="F305" s="17"/>
      <c r="G305" s="17" t="s">
        <v>182</v>
      </c>
      <c r="H305" s="16">
        <v>41721</v>
      </c>
      <c r="I305" s="17" t="s">
        <v>179</v>
      </c>
      <c r="J305" s="17" t="s">
        <v>167</v>
      </c>
      <c r="K305" s="17" t="s">
        <v>180</v>
      </c>
      <c r="L305" s="17"/>
      <c r="M305" s="17"/>
      <c r="N305">
        <f t="shared" si="2"/>
        <v>3</v>
      </c>
      <c r="O305" t="str">
        <f t="shared" si="3"/>
        <v>TMs</v>
      </c>
    </row>
    <row r="306" spans="1:15" ht="12.75" customHeight="1" x14ac:dyDescent="0.2">
      <c r="A306" s="17"/>
      <c r="B306" s="17" t="s">
        <v>244</v>
      </c>
      <c r="C306" s="17" t="s">
        <v>164</v>
      </c>
      <c r="D306" s="17">
        <v>35</v>
      </c>
      <c r="E306" s="17">
        <v>60</v>
      </c>
      <c r="F306" s="17"/>
      <c r="G306" s="17" t="s">
        <v>183</v>
      </c>
      <c r="H306" s="16">
        <v>41721</v>
      </c>
      <c r="I306" s="17" t="s">
        <v>179</v>
      </c>
      <c r="J306" s="17" t="s">
        <v>167</v>
      </c>
      <c r="K306" s="17" t="s">
        <v>180</v>
      </c>
      <c r="L306" s="17"/>
      <c r="M306" s="17"/>
      <c r="N306">
        <f t="shared" si="2"/>
        <v>3</v>
      </c>
      <c r="O306" t="str">
        <f t="shared" si="3"/>
        <v>TMs</v>
      </c>
    </row>
    <row r="307" spans="1:15" ht="12.75" customHeight="1" x14ac:dyDescent="0.2">
      <c r="A307" s="17"/>
      <c r="B307" s="17" t="s">
        <v>244</v>
      </c>
      <c r="C307" s="17" t="s">
        <v>164</v>
      </c>
      <c r="D307" s="17">
        <v>22</v>
      </c>
      <c r="E307" s="17">
        <v>49</v>
      </c>
      <c r="F307" s="17"/>
      <c r="G307" s="17" t="s">
        <v>184</v>
      </c>
      <c r="H307" s="16">
        <v>41721</v>
      </c>
      <c r="I307" s="17" t="s">
        <v>179</v>
      </c>
      <c r="J307" s="17" t="s">
        <v>167</v>
      </c>
      <c r="K307" s="17" t="s">
        <v>180</v>
      </c>
      <c r="L307" s="17"/>
      <c r="M307" s="17"/>
      <c r="N307">
        <f t="shared" si="2"/>
        <v>3</v>
      </c>
      <c r="O307" t="str">
        <f t="shared" si="3"/>
        <v>TMs</v>
      </c>
    </row>
    <row r="308" spans="1:15" ht="12.75" customHeight="1" x14ac:dyDescent="0.2">
      <c r="A308" s="17"/>
      <c r="B308" s="17" t="s">
        <v>244</v>
      </c>
      <c r="C308" s="17" t="s">
        <v>164</v>
      </c>
      <c r="D308" s="17">
        <v>12</v>
      </c>
      <c r="E308" s="17">
        <v>43</v>
      </c>
      <c r="F308" s="17"/>
      <c r="G308" s="17" t="s">
        <v>185</v>
      </c>
      <c r="H308" s="16">
        <v>41721</v>
      </c>
      <c r="I308" s="17" t="s">
        <v>179</v>
      </c>
      <c r="J308" s="17" t="s">
        <v>167</v>
      </c>
      <c r="K308" s="17" t="s">
        <v>180</v>
      </c>
      <c r="L308" s="17"/>
      <c r="M308" s="17"/>
      <c r="N308">
        <f t="shared" si="2"/>
        <v>3</v>
      </c>
      <c r="O308" t="str">
        <f t="shared" si="3"/>
        <v>TMs</v>
      </c>
    </row>
    <row r="309" spans="1:15" ht="12.75" customHeight="1" x14ac:dyDescent="0.2">
      <c r="A309" s="17"/>
      <c r="B309" s="17" t="s">
        <v>244</v>
      </c>
      <c r="C309" s="17" t="s">
        <v>164</v>
      </c>
      <c r="D309" s="17">
        <v>18</v>
      </c>
      <c r="E309" s="17">
        <v>30</v>
      </c>
      <c r="F309" s="17"/>
      <c r="G309" s="17" t="s">
        <v>186</v>
      </c>
      <c r="H309" s="16">
        <v>41722</v>
      </c>
      <c r="I309" s="17" t="s">
        <v>179</v>
      </c>
      <c r="J309" s="17" t="s">
        <v>167</v>
      </c>
      <c r="K309" s="17" t="s">
        <v>180</v>
      </c>
      <c r="L309" s="17"/>
      <c r="M309" s="17"/>
      <c r="N309">
        <f t="shared" si="2"/>
        <v>3</v>
      </c>
      <c r="O309" t="str">
        <f t="shared" si="3"/>
        <v>TMs</v>
      </c>
    </row>
    <row r="310" spans="1:15" ht="12.75" customHeight="1" x14ac:dyDescent="0.2">
      <c r="A310" s="17"/>
      <c r="B310" s="17" t="s">
        <v>244</v>
      </c>
      <c r="C310" s="17" t="s">
        <v>164</v>
      </c>
      <c r="D310" s="17">
        <v>19</v>
      </c>
      <c r="E310" s="17">
        <v>45</v>
      </c>
      <c r="F310" s="17"/>
      <c r="G310" s="17" t="s">
        <v>187</v>
      </c>
      <c r="H310" s="16">
        <v>41722</v>
      </c>
      <c r="I310" s="17" t="s">
        <v>179</v>
      </c>
      <c r="J310" s="17" t="s">
        <v>167</v>
      </c>
      <c r="K310" s="17" t="s">
        <v>180</v>
      </c>
      <c r="L310" s="17"/>
      <c r="M310" s="17"/>
      <c r="N310">
        <f t="shared" si="2"/>
        <v>3</v>
      </c>
      <c r="O310" t="str">
        <f t="shared" si="3"/>
        <v>TMs</v>
      </c>
    </row>
    <row r="311" spans="1:15" ht="12.75" customHeight="1" x14ac:dyDescent="0.2">
      <c r="A311" s="17"/>
      <c r="B311" s="17" t="s">
        <v>244</v>
      </c>
      <c r="C311" s="17" t="s">
        <v>164</v>
      </c>
      <c r="D311" s="17">
        <v>28.8</v>
      </c>
      <c r="E311" s="17">
        <v>60</v>
      </c>
      <c r="F311" s="17"/>
      <c r="G311" s="17" t="s">
        <v>188</v>
      </c>
      <c r="H311" s="16">
        <v>41722</v>
      </c>
      <c r="I311" s="17" t="s">
        <v>179</v>
      </c>
      <c r="J311" s="17" t="s">
        <v>167</v>
      </c>
      <c r="K311" s="17" t="s">
        <v>180</v>
      </c>
      <c r="L311" s="17"/>
      <c r="M311" s="17"/>
      <c r="N311">
        <f t="shared" si="2"/>
        <v>3</v>
      </c>
      <c r="O311" t="str">
        <f t="shared" si="3"/>
        <v>TMs</v>
      </c>
    </row>
    <row r="312" spans="1:15" ht="12.75" customHeight="1" x14ac:dyDescent="0.2">
      <c r="A312" s="17"/>
      <c r="B312" s="17" t="s">
        <v>244</v>
      </c>
      <c r="C312" s="17" t="s">
        <v>164</v>
      </c>
      <c r="D312" s="17">
        <v>30</v>
      </c>
      <c r="E312" s="17">
        <v>60</v>
      </c>
      <c r="F312" s="17"/>
      <c r="G312" s="17" t="s">
        <v>189</v>
      </c>
      <c r="H312" s="16">
        <v>41722</v>
      </c>
      <c r="I312" s="17" t="s">
        <v>179</v>
      </c>
      <c r="J312" s="17" t="s">
        <v>167</v>
      </c>
      <c r="K312" s="17" t="s">
        <v>180</v>
      </c>
      <c r="L312" s="17"/>
      <c r="M312" s="17"/>
      <c r="N312">
        <f t="shared" si="2"/>
        <v>3</v>
      </c>
      <c r="O312" t="str">
        <f t="shared" si="3"/>
        <v>TMs</v>
      </c>
    </row>
    <row r="313" spans="1:15" ht="12.75" customHeight="1" x14ac:dyDescent="0.2">
      <c r="A313" s="17"/>
      <c r="B313" s="17" t="s">
        <v>244</v>
      </c>
      <c r="C313" s="17" t="s">
        <v>164</v>
      </c>
      <c r="D313" s="17">
        <v>24</v>
      </c>
      <c r="E313" s="17">
        <v>44</v>
      </c>
      <c r="F313" s="17"/>
      <c r="G313" s="17" t="s">
        <v>190</v>
      </c>
      <c r="H313" s="16">
        <v>41723</v>
      </c>
      <c r="I313" s="17" t="s">
        <v>179</v>
      </c>
      <c r="J313" s="17" t="s">
        <v>167</v>
      </c>
      <c r="K313" s="17" t="s">
        <v>180</v>
      </c>
      <c r="L313" s="17"/>
      <c r="M313" s="17"/>
      <c r="N313">
        <f t="shared" si="2"/>
        <v>3</v>
      </c>
      <c r="O313" t="str">
        <f t="shared" si="3"/>
        <v>TMs</v>
      </c>
    </row>
    <row r="314" spans="1:15" ht="12.75" customHeight="1" x14ac:dyDescent="0.2">
      <c r="A314" s="17"/>
      <c r="B314" s="17" t="s">
        <v>244</v>
      </c>
      <c r="C314" s="17" t="s">
        <v>164</v>
      </c>
      <c r="D314" s="17">
        <v>27</v>
      </c>
      <c r="E314" s="17">
        <v>52</v>
      </c>
      <c r="F314" s="17"/>
      <c r="G314" s="17" t="s">
        <v>191</v>
      </c>
      <c r="H314" s="16">
        <v>41723</v>
      </c>
      <c r="I314" s="17" t="s">
        <v>179</v>
      </c>
      <c r="J314" s="17" t="s">
        <v>167</v>
      </c>
      <c r="K314" s="17" t="s">
        <v>180</v>
      </c>
      <c r="L314" s="17"/>
      <c r="M314" s="17"/>
      <c r="N314">
        <f t="shared" si="2"/>
        <v>3</v>
      </c>
      <c r="O314" t="str">
        <f t="shared" si="3"/>
        <v>TMs</v>
      </c>
    </row>
    <row r="315" spans="1:15" ht="12.75" customHeight="1" x14ac:dyDescent="0.2">
      <c r="A315" s="17"/>
      <c r="B315" s="17" t="s">
        <v>244</v>
      </c>
      <c r="C315" s="17" t="s">
        <v>164</v>
      </c>
      <c r="D315" s="17">
        <v>13</v>
      </c>
      <c r="E315" s="17">
        <v>68</v>
      </c>
      <c r="F315" s="17"/>
      <c r="G315" s="17" t="s">
        <v>192</v>
      </c>
      <c r="H315" s="16">
        <v>41723</v>
      </c>
      <c r="I315" s="17" t="s">
        <v>179</v>
      </c>
      <c r="J315" s="17" t="s">
        <v>167</v>
      </c>
      <c r="K315" s="17" t="s">
        <v>180</v>
      </c>
      <c r="L315" s="17"/>
      <c r="M315" s="17"/>
      <c r="N315">
        <f t="shared" si="2"/>
        <v>3</v>
      </c>
      <c r="O315" t="str">
        <f t="shared" si="3"/>
        <v>TMs</v>
      </c>
    </row>
    <row r="316" spans="1:15" ht="12.75" customHeight="1" x14ac:dyDescent="0.2">
      <c r="A316" s="17"/>
      <c r="B316" s="17" t="s">
        <v>244</v>
      </c>
      <c r="C316" s="17" t="s">
        <v>164</v>
      </c>
      <c r="D316" s="17">
        <v>13</v>
      </c>
      <c r="E316" s="17">
        <v>47</v>
      </c>
      <c r="F316" s="17"/>
      <c r="G316" s="17" t="s">
        <v>193</v>
      </c>
      <c r="H316" s="16">
        <v>41723</v>
      </c>
      <c r="I316" s="17" t="s">
        <v>179</v>
      </c>
      <c r="J316" s="17" t="s">
        <v>167</v>
      </c>
      <c r="K316" s="17" t="s">
        <v>180</v>
      </c>
      <c r="L316" s="17"/>
      <c r="M316" s="17"/>
      <c r="N316">
        <f t="shared" si="2"/>
        <v>3</v>
      </c>
      <c r="O316" t="str">
        <f t="shared" si="3"/>
        <v>TMs</v>
      </c>
    </row>
    <row r="317" spans="1:15" ht="12.75" customHeight="1" x14ac:dyDescent="0.2">
      <c r="A317" s="17"/>
      <c r="B317" s="17" t="s">
        <v>244</v>
      </c>
      <c r="C317" s="17" t="s">
        <v>164</v>
      </c>
      <c r="D317" s="17">
        <v>20</v>
      </c>
      <c r="E317" s="17">
        <v>63</v>
      </c>
      <c r="F317" s="17"/>
      <c r="G317" s="17" t="s">
        <v>194</v>
      </c>
      <c r="H317" s="16">
        <v>41724</v>
      </c>
      <c r="I317" s="17" t="s">
        <v>179</v>
      </c>
      <c r="J317" s="17" t="s">
        <v>167</v>
      </c>
      <c r="K317" s="17" t="s">
        <v>180</v>
      </c>
      <c r="L317" s="17"/>
      <c r="M317" s="17"/>
      <c r="N317">
        <f t="shared" si="2"/>
        <v>3</v>
      </c>
      <c r="O317" t="str">
        <f t="shared" si="3"/>
        <v>TMs</v>
      </c>
    </row>
    <row r="318" spans="1:15" ht="12.75" customHeight="1" x14ac:dyDescent="0.2">
      <c r="A318" s="17"/>
      <c r="B318" s="17" t="s">
        <v>244</v>
      </c>
      <c r="C318" s="17" t="s">
        <v>164</v>
      </c>
      <c r="D318" s="17">
        <v>29</v>
      </c>
      <c r="E318" s="17">
        <v>45</v>
      </c>
      <c r="F318" s="17"/>
      <c r="G318" s="17" t="s">
        <v>195</v>
      </c>
      <c r="H318" s="16">
        <v>41724</v>
      </c>
      <c r="I318" s="17" t="s">
        <v>179</v>
      </c>
      <c r="J318" s="17" t="s">
        <v>167</v>
      </c>
      <c r="K318" s="17" t="s">
        <v>180</v>
      </c>
      <c r="L318" s="17"/>
      <c r="M318" s="17"/>
      <c r="N318">
        <f t="shared" si="2"/>
        <v>3</v>
      </c>
      <c r="O318" t="str">
        <f t="shared" si="3"/>
        <v>TMs</v>
      </c>
    </row>
    <row r="319" spans="1:15" ht="12.75" customHeight="1" x14ac:dyDescent="0.2">
      <c r="A319" s="17"/>
      <c r="B319" s="17" t="s">
        <v>244</v>
      </c>
      <c r="C319" s="17" t="s">
        <v>164</v>
      </c>
      <c r="D319" s="17">
        <v>22.6</v>
      </c>
      <c r="E319" s="17">
        <v>53</v>
      </c>
      <c r="F319" s="17"/>
      <c r="G319" s="17" t="s">
        <v>196</v>
      </c>
      <c r="H319" s="16">
        <v>41724</v>
      </c>
      <c r="I319" s="17" t="s">
        <v>179</v>
      </c>
      <c r="J319" s="17" t="s">
        <v>167</v>
      </c>
      <c r="K319" s="17" t="s">
        <v>180</v>
      </c>
      <c r="L319" s="17"/>
      <c r="M319" s="17"/>
      <c r="N319">
        <f t="shared" si="2"/>
        <v>3</v>
      </c>
      <c r="O319" t="str">
        <f t="shared" si="3"/>
        <v>TMs</v>
      </c>
    </row>
    <row r="320" spans="1:15" ht="12.75" customHeight="1" x14ac:dyDescent="0.2">
      <c r="A320" s="17"/>
      <c r="B320" s="17" t="s">
        <v>244</v>
      </c>
      <c r="C320" s="17" t="s">
        <v>164</v>
      </c>
      <c r="D320" s="17">
        <v>8</v>
      </c>
      <c r="E320" s="17">
        <v>48</v>
      </c>
      <c r="F320" s="17"/>
      <c r="G320" s="17" t="s">
        <v>197</v>
      </c>
      <c r="H320" s="16">
        <v>41724</v>
      </c>
      <c r="I320" s="17" t="s">
        <v>179</v>
      </c>
      <c r="J320" s="17" t="s">
        <v>167</v>
      </c>
      <c r="K320" s="17" t="s">
        <v>180</v>
      </c>
      <c r="L320" s="17"/>
      <c r="M320" s="17"/>
      <c r="N320">
        <f t="shared" si="2"/>
        <v>3</v>
      </c>
      <c r="O320" t="str">
        <f t="shared" si="3"/>
        <v>TMs</v>
      </c>
    </row>
    <row r="321" spans="1:15" ht="12.75" customHeight="1" x14ac:dyDescent="0.2">
      <c r="A321" s="17"/>
      <c r="B321" s="17" t="s">
        <v>244</v>
      </c>
      <c r="C321" s="17" t="s">
        <v>164</v>
      </c>
      <c r="D321" s="17">
        <v>28</v>
      </c>
      <c r="E321" s="17">
        <v>66</v>
      </c>
      <c r="F321" s="17"/>
      <c r="G321" s="17" t="s">
        <v>198</v>
      </c>
      <c r="H321" s="16">
        <v>41725</v>
      </c>
      <c r="I321" s="17" t="s">
        <v>179</v>
      </c>
      <c r="J321" s="17" t="s">
        <v>167</v>
      </c>
      <c r="K321" s="17" t="s">
        <v>180</v>
      </c>
      <c r="L321" s="17"/>
      <c r="M321" s="17"/>
      <c r="N321">
        <f t="shared" si="2"/>
        <v>3</v>
      </c>
      <c r="O321" t="str">
        <f t="shared" si="3"/>
        <v>TMs</v>
      </c>
    </row>
    <row r="322" spans="1:15" ht="12.75" customHeight="1" x14ac:dyDescent="0.2">
      <c r="A322" s="17"/>
      <c r="B322" s="17" t="s">
        <v>244</v>
      </c>
      <c r="C322" s="17" t="s">
        <v>164</v>
      </c>
      <c r="D322" s="17">
        <v>16</v>
      </c>
      <c r="E322" s="17">
        <v>64</v>
      </c>
      <c r="F322" s="17"/>
      <c r="G322" s="17" t="s">
        <v>199</v>
      </c>
      <c r="H322" s="16">
        <v>41725</v>
      </c>
      <c r="I322" s="17" t="s">
        <v>179</v>
      </c>
      <c r="J322" s="17" t="s">
        <v>167</v>
      </c>
      <c r="K322" s="17" t="s">
        <v>180</v>
      </c>
      <c r="L322" s="17"/>
      <c r="M322" s="17"/>
      <c r="N322">
        <f t="shared" si="2"/>
        <v>3</v>
      </c>
      <c r="O322" t="str">
        <f t="shared" si="3"/>
        <v>TMs</v>
      </c>
    </row>
    <row r="323" spans="1:15" ht="12.75" customHeight="1" x14ac:dyDescent="0.2">
      <c r="A323" s="15">
        <v>41753.683587963002</v>
      </c>
      <c r="B323" s="17" t="s">
        <v>163</v>
      </c>
      <c r="C323" s="17" t="s">
        <v>164</v>
      </c>
      <c r="D323" s="17">
        <v>30</v>
      </c>
      <c r="E323" s="17">
        <v>60</v>
      </c>
      <c r="F323" s="17">
        <v>5</v>
      </c>
      <c r="G323" s="17" t="s">
        <v>245</v>
      </c>
      <c r="H323" s="16">
        <v>41748</v>
      </c>
      <c r="I323" s="17" t="s">
        <v>246</v>
      </c>
      <c r="J323" s="17" t="s">
        <v>167</v>
      </c>
      <c r="K323" s="17" t="s">
        <v>180</v>
      </c>
      <c r="L323" s="17" t="s">
        <v>247</v>
      </c>
      <c r="M323" s="17" t="s">
        <v>248</v>
      </c>
      <c r="N323">
        <f t="shared" si="2"/>
        <v>4</v>
      </c>
      <c r="O323" t="str">
        <f t="shared" si="3"/>
        <v xml:space="preserve"> DW</v>
      </c>
    </row>
    <row r="324" spans="1:15" ht="12.75" customHeight="1" x14ac:dyDescent="0.2">
      <c r="A324" s="15">
        <v>41753.700810185197</v>
      </c>
      <c r="B324" s="17" t="s">
        <v>163</v>
      </c>
      <c r="C324" s="17" t="s">
        <v>164</v>
      </c>
      <c r="D324" s="17">
        <v>37.700000000000003</v>
      </c>
      <c r="E324" s="17">
        <v>70</v>
      </c>
      <c r="F324" s="17">
        <v>22</v>
      </c>
      <c r="G324" s="17" t="s">
        <v>249</v>
      </c>
      <c r="H324" s="16">
        <v>41741</v>
      </c>
      <c r="I324" s="17" t="s">
        <v>166</v>
      </c>
      <c r="J324" s="17" t="s">
        <v>167</v>
      </c>
      <c r="K324" s="17" t="s">
        <v>180</v>
      </c>
      <c r="L324" s="17" t="s">
        <v>250</v>
      </c>
      <c r="M324" s="17" t="s">
        <v>248</v>
      </c>
      <c r="N324">
        <f t="shared" si="2"/>
        <v>4</v>
      </c>
      <c r="O324" t="str">
        <f t="shared" si="3"/>
        <v xml:space="preserve"> DW</v>
      </c>
    </row>
    <row r="325" spans="1:15" ht="12.75" customHeight="1" x14ac:dyDescent="0.2">
      <c r="A325" s="15">
        <v>41753.701724537001</v>
      </c>
      <c r="B325" s="17" t="s">
        <v>163</v>
      </c>
      <c r="C325" s="17" t="s">
        <v>164</v>
      </c>
      <c r="D325" s="17">
        <v>20</v>
      </c>
      <c r="E325" s="17">
        <v>25</v>
      </c>
      <c r="F325" s="17"/>
      <c r="G325" s="17" t="s">
        <v>251</v>
      </c>
      <c r="H325" s="16">
        <v>41742</v>
      </c>
      <c r="I325" s="17" t="s">
        <v>166</v>
      </c>
      <c r="J325" s="17" t="s">
        <v>167</v>
      </c>
      <c r="K325" s="17" t="s">
        <v>180</v>
      </c>
      <c r="L325" s="17" t="s">
        <v>247</v>
      </c>
      <c r="M325" s="17" t="s">
        <v>248</v>
      </c>
      <c r="N325">
        <f t="shared" si="2"/>
        <v>4</v>
      </c>
      <c r="O325" t="str">
        <f t="shared" si="3"/>
        <v xml:space="preserve"> DW</v>
      </c>
    </row>
    <row r="326" spans="1:15" ht="12.75" customHeight="1" x14ac:dyDescent="0.2">
      <c r="A326" s="15">
        <v>41757.555277777799</v>
      </c>
      <c r="B326" s="17" t="s">
        <v>163</v>
      </c>
      <c r="C326" s="17" t="s">
        <v>164</v>
      </c>
      <c r="D326" s="17">
        <v>10.199999999999999</v>
      </c>
      <c r="E326" s="17">
        <v>60</v>
      </c>
      <c r="F326" s="17"/>
      <c r="G326" s="17" t="s">
        <v>206</v>
      </c>
      <c r="H326" s="16">
        <v>41756</v>
      </c>
      <c r="I326" s="17"/>
      <c r="J326" s="17" t="s">
        <v>167</v>
      </c>
      <c r="K326" s="17" t="s">
        <v>168</v>
      </c>
      <c r="L326" s="17" t="s">
        <v>252</v>
      </c>
      <c r="M326" s="17" t="s">
        <v>253</v>
      </c>
      <c r="N326">
        <f t="shared" si="2"/>
        <v>4</v>
      </c>
      <c r="O326" t="str">
        <f t="shared" si="3"/>
        <v xml:space="preserve"> DW</v>
      </c>
    </row>
    <row r="327" spans="1:15" ht="12.75" customHeight="1" x14ac:dyDescent="0.2">
      <c r="A327" s="15">
        <v>41768.997905092598</v>
      </c>
      <c r="B327" s="17" t="s">
        <v>163</v>
      </c>
      <c r="C327" s="17" t="s">
        <v>164</v>
      </c>
      <c r="D327" s="17">
        <v>30</v>
      </c>
      <c r="E327" s="17">
        <v>60</v>
      </c>
      <c r="F327" s="17">
        <v>6</v>
      </c>
      <c r="G327" s="17" t="s">
        <v>254</v>
      </c>
      <c r="H327" s="16">
        <v>41763</v>
      </c>
      <c r="I327" s="17" t="s">
        <v>255</v>
      </c>
      <c r="J327" s="17" t="s">
        <v>167</v>
      </c>
      <c r="K327" s="17" t="s">
        <v>168</v>
      </c>
      <c r="L327" s="17" t="s">
        <v>247</v>
      </c>
      <c r="M327" s="17" t="s">
        <v>248</v>
      </c>
      <c r="N327">
        <f t="shared" si="2"/>
        <v>5</v>
      </c>
      <c r="O327" t="str">
        <f t="shared" si="3"/>
        <v xml:space="preserve"> DW</v>
      </c>
    </row>
    <row r="328" spans="1:15" ht="12.75" customHeight="1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>
        <f t="shared" si="2"/>
        <v>1</v>
      </c>
      <c r="O328" t="str">
        <f t="shared" si="3"/>
        <v/>
      </c>
    </row>
    <row r="329" spans="1:15" ht="12.75" customHeight="1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>
        <f t="shared" si="2"/>
        <v>1</v>
      </c>
      <c r="O329" t="str">
        <f t="shared" si="3"/>
        <v/>
      </c>
    </row>
    <row r="330" spans="1:15" ht="12.75" customHeight="1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>
        <f t="shared" si="2"/>
        <v>1</v>
      </c>
      <c r="O330" t="str">
        <f t="shared" si="3"/>
        <v/>
      </c>
    </row>
    <row r="331" spans="1:15" ht="12.75" customHeight="1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>
        <f t="shared" si="2"/>
        <v>1</v>
      </c>
      <c r="O331" t="str">
        <f t="shared" si="3"/>
        <v/>
      </c>
    </row>
    <row r="332" spans="1:15" ht="12.75" customHeight="1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>
        <f t="shared" si="2"/>
        <v>1</v>
      </c>
      <c r="O332" t="str">
        <f t="shared" si="3"/>
        <v/>
      </c>
    </row>
    <row r="333" spans="1:15" ht="12.75" customHeight="1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>
        <f t="shared" si="2"/>
        <v>1</v>
      </c>
      <c r="O333" t="str">
        <f t="shared" si="3"/>
        <v/>
      </c>
    </row>
    <row r="334" spans="1:15" ht="12.75" customHeight="1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>
        <f t="shared" si="2"/>
        <v>1</v>
      </c>
      <c r="O334" t="str">
        <f t="shared" si="3"/>
        <v/>
      </c>
    </row>
    <row r="335" spans="1:15" ht="12.75" customHeight="1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>
        <f t="shared" si="2"/>
        <v>1</v>
      </c>
      <c r="O335" t="str">
        <f t="shared" si="3"/>
        <v/>
      </c>
    </row>
    <row r="336" spans="1:15" ht="12.75" customHeight="1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>
        <f t="shared" si="2"/>
        <v>1</v>
      </c>
      <c r="O336" t="str">
        <f t="shared" si="3"/>
        <v/>
      </c>
    </row>
    <row r="337" spans="1:15" ht="12.75" customHeight="1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>
        <f t="shared" si="2"/>
        <v>1</v>
      </c>
      <c r="O337" t="str">
        <f t="shared" si="3"/>
        <v/>
      </c>
    </row>
    <row r="338" spans="1:15" ht="12.75" customHeight="1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>
        <f t="shared" si="2"/>
        <v>1</v>
      </c>
      <c r="O338" t="str">
        <f t="shared" si="3"/>
        <v/>
      </c>
    </row>
    <row r="339" spans="1:15" ht="12.75" customHeight="1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>
        <f t="shared" si="2"/>
        <v>1</v>
      </c>
      <c r="O339" t="str">
        <f t="shared" si="3"/>
        <v/>
      </c>
    </row>
    <row r="340" spans="1:15" ht="12.75" customHeight="1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>
        <f t="shared" si="2"/>
        <v>1</v>
      </c>
      <c r="O340" t="str">
        <f t="shared" si="3"/>
        <v/>
      </c>
    </row>
    <row r="341" spans="1:15" ht="12.75" customHeight="1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>
        <f t="shared" si="2"/>
        <v>1</v>
      </c>
      <c r="O341" t="str">
        <f t="shared" si="3"/>
        <v/>
      </c>
    </row>
    <row r="342" spans="1:15" ht="12.75" customHeight="1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>
        <f t="shared" si="2"/>
        <v>1</v>
      </c>
      <c r="O342" t="str">
        <f t="shared" si="3"/>
        <v/>
      </c>
    </row>
    <row r="343" spans="1:15" ht="12.75" customHeight="1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>
        <f t="shared" si="2"/>
        <v>1</v>
      </c>
      <c r="O343" t="str">
        <f t="shared" si="3"/>
        <v/>
      </c>
    </row>
    <row r="344" spans="1:15" ht="12.75" customHeight="1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>
        <f t="shared" si="2"/>
        <v>1</v>
      </c>
      <c r="O344" t="str">
        <f t="shared" si="3"/>
        <v/>
      </c>
    </row>
    <row r="345" spans="1:15" ht="12.75" customHeight="1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>
        <f t="shared" si="2"/>
        <v>1</v>
      </c>
      <c r="O345" t="str">
        <f t="shared" si="3"/>
        <v/>
      </c>
    </row>
    <row r="346" spans="1:15" ht="12.75" customHeight="1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>
        <f t="shared" si="2"/>
        <v>1</v>
      </c>
      <c r="O346" t="str">
        <f t="shared" si="3"/>
        <v/>
      </c>
    </row>
    <row r="347" spans="1:15" ht="12.75" customHeight="1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>
        <f t="shared" si="2"/>
        <v>1</v>
      </c>
      <c r="O347" t="str">
        <f t="shared" si="3"/>
        <v/>
      </c>
    </row>
    <row r="348" spans="1:15" ht="12.75" customHeight="1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>
        <f t="shared" si="2"/>
        <v>1</v>
      </c>
      <c r="O348" t="str">
        <f t="shared" si="3"/>
        <v/>
      </c>
    </row>
    <row r="349" spans="1:15" ht="12.75" customHeight="1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>
        <f t="shared" si="2"/>
        <v>1</v>
      </c>
      <c r="O349" t="str">
        <f t="shared" si="3"/>
        <v/>
      </c>
    </row>
    <row r="350" spans="1:15" ht="12.75" customHeight="1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>
        <f t="shared" si="2"/>
        <v>1</v>
      </c>
      <c r="O350" t="str">
        <f t="shared" si="3"/>
        <v/>
      </c>
    </row>
    <row r="351" spans="1:15" ht="12.75" customHeight="1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>
        <f t="shared" si="2"/>
        <v>1</v>
      </c>
      <c r="O351" t="str">
        <f t="shared" si="3"/>
        <v/>
      </c>
    </row>
    <row r="352" spans="1:15" ht="12.75" customHeight="1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>
        <f t="shared" si="2"/>
        <v>1</v>
      </c>
      <c r="O352" t="str">
        <f t="shared" si="3"/>
        <v/>
      </c>
    </row>
    <row r="353" spans="1:15" ht="12.75" customHeight="1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>
        <f t="shared" si="2"/>
        <v>1</v>
      </c>
      <c r="O353" t="str">
        <f t="shared" si="3"/>
        <v/>
      </c>
    </row>
    <row r="354" spans="1:15" ht="12.75" customHeight="1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>
        <f t="shared" si="2"/>
        <v>1</v>
      </c>
      <c r="O354" t="str">
        <f t="shared" si="3"/>
        <v/>
      </c>
    </row>
    <row r="355" spans="1:15" ht="12.75" customHeight="1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>
        <f t="shared" si="2"/>
        <v>1</v>
      </c>
      <c r="O355" t="str">
        <f t="shared" si="3"/>
        <v/>
      </c>
    </row>
    <row r="356" spans="1:15" ht="12.75" customHeight="1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>
        <f t="shared" si="2"/>
        <v>1</v>
      </c>
      <c r="O356" t="str">
        <f t="shared" si="3"/>
        <v/>
      </c>
    </row>
    <row r="357" spans="1:15" ht="12.75" customHeight="1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>
        <f t="shared" si="2"/>
        <v>1</v>
      </c>
      <c r="O357" t="str">
        <f t="shared" si="3"/>
        <v/>
      </c>
    </row>
    <row r="358" spans="1:15" ht="12.75" customHeight="1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>
        <f t="shared" si="2"/>
        <v>1</v>
      </c>
      <c r="O358" t="str">
        <f t="shared" si="3"/>
        <v/>
      </c>
    </row>
    <row r="359" spans="1:15" ht="12.75" customHeight="1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>
        <f t="shared" si="2"/>
        <v>1</v>
      </c>
      <c r="O359" t="str">
        <f t="shared" si="3"/>
        <v/>
      </c>
    </row>
    <row r="360" spans="1:15" ht="12.75" customHeight="1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>
        <f t="shared" si="2"/>
        <v>1</v>
      </c>
      <c r="O360" t="str">
        <f t="shared" si="3"/>
        <v/>
      </c>
    </row>
    <row r="361" spans="1:15" ht="12.75" customHeight="1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>
        <f t="shared" si="2"/>
        <v>1</v>
      </c>
      <c r="O361" t="str">
        <f t="shared" si="3"/>
        <v/>
      </c>
    </row>
    <row r="362" spans="1:15" ht="12.75" customHeight="1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>
        <f t="shared" si="2"/>
        <v>1</v>
      </c>
      <c r="O362" t="str">
        <f t="shared" si="3"/>
        <v/>
      </c>
    </row>
    <row r="363" spans="1:15" ht="12.75" customHeight="1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>
        <f t="shared" si="2"/>
        <v>1</v>
      </c>
      <c r="O363" t="str">
        <f t="shared" si="3"/>
        <v/>
      </c>
    </row>
    <row r="364" spans="1:15" ht="12.75" customHeight="1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>
        <f t="shared" si="2"/>
        <v>1</v>
      </c>
      <c r="O364" t="str">
        <f t="shared" si="3"/>
        <v/>
      </c>
    </row>
    <row r="365" spans="1:15" ht="12.75" customHeight="1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>
        <f t="shared" si="2"/>
        <v>1</v>
      </c>
      <c r="O365" t="str">
        <f t="shared" si="3"/>
        <v/>
      </c>
    </row>
    <row r="366" spans="1:15" ht="12.75" customHeight="1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>
        <f t="shared" si="2"/>
        <v>1</v>
      </c>
      <c r="O366" t="str">
        <f t="shared" si="3"/>
        <v/>
      </c>
    </row>
    <row r="367" spans="1:15" ht="12.75" customHeight="1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>
        <f t="shared" si="2"/>
        <v>1</v>
      </c>
      <c r="O367" t="str">
        <f t="shared" si="3"/>
        <v/>
      </c>
    </row>
    <row r="368" spans="1:15" ht="12.75" customHeight="1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>
        <f t="shared" si="2"/>
        <v>1</v>
      </c>
      <c r="O368" t="str">
        <f t="shared" si="3"/>
        <v/>
      </c>
    </row>
    <row r="369" spans="1:15" ht="12.75" customHeight="1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>
        <f t="shared" si="2"/>
        <v>1</v>
      </c>
      <c r="O369" t="str">
        <f t="shared" si="3"/>
        <v/>
      </c>
    </row>
    <row r="370" spans="1:15" ht="12.75" customHeight="1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>
        <f t="shared" si="2"/>
        <v>1</v>
      </c>
      <c r="O370" t="str">
        <f t="shared" si="3"/>
        <v/>
      </c>
    </row>
    <row r="371" spans="1:15" ht="12.75" customHeight="1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>
        <f t="shared" si="2"/>
        <v>1</v>
      </c>
      <c r="O371" t="str">
        <f t="shared" si="3"/>
        <v/>
      </c>
    </row>
    <row r="372" spans="1:15" ht="12.75" customHeight="1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>
        <f t="shared" si="2"/>
        <v>1</v>
      </c>
      <c r="O372" t="str">
        <f t="shared" si="3"/>
        <v/>
      </c>
    </row>
    <row r="373" spans="1:15" ht="12.75" customHeight="1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>
        <f t="shared" si="2"/>
        <v>1</v>
      </c>
      <c r="O373" t="str">
        <f t="shared" si="3"/>
        <v/>
      </c>
    </row>
    <row r="374" spans="1:15" ht="12.75" customHeight="1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>
        <f t="shared" si="2"/>
        <v>1</v>
      </c>
      <c r="O374" t="str">
        <f t="shared" si="3"/>
        <v/>
      </c>
    </row>
    <row r="375" spans="1:15" ht="12.75" customHeight="1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>
        <f t="shared" si="2"/>
        <v>1</v>
      </c>
      <c r="O375" t="str">
        <f t="shared" si="3"/>
        <v/>
      </c>
    </row>
    <row r="376" spans="1:15" ht="12.75" customHeight="1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>
        <f t="shared" si="2"/>
        <v>1</v>
      </c>
      <c r="O376" t="str">
        <f t="shared" si="3"/>
        <v/>
      </c>
    </row>
    <row r="377" spans="1:15" ht="12.75" customHeight="1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>
        <f t="shared" si="2"/>
        <v>1</v>
      </c>
      <c r="O377" t="str">
        <f t="shared" si="3"/>
        <v/>
      </c>
    </row>
    <row r="378" spans="1:15" ht="12.75" customHeight="1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>
        <f t="shared" si="2"/>
        <v>1</v>
      </c>
      <c r="O378" t="str">
        <f t="shared" si="3"/>
        <v/>
      </c>
    </row>
    <row r="379" spans="1:15" ht="12.75" customHeight="1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>
        <f t="shared" si="2"/>
        <v>1</v>
      </c>
      <c r="O379" t="str">
        <f t="shared" si="3"/>
        <v/>
      </c>
    </row>
    <row r="380" spans="1:15" ht="12.75" customHeight="1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>
        <f t="shared" si="2"/>
        <v>1</v>
      </c>
      <c r="O380" t="str">
        <f t="shared" si="3"/>
        <v/>
      </c>
    </row>
    <row r="381" spans="1:15" ht="12.75" customHeight="1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>
        <f t="shared" si="2"/>
        <v>1</v>
      </c>
      <c r="O381" t="str">
        <f t="shared" si="3"/>
        <v/>
      </c>
    </row>
    <row r="382" spans="1:15" ht="12.75" customHeight="1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>
        <f t="shared" si="2"/>
        <v>1</v>
      </c>
      <c r="O382" t="str">
        <f t="shared" si="3"/>
        <v/>
      </c>
    </row>
    <row r="383" spans="1:15" ht="12.75" customHeight="1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>
        <f t="shared" si="2"/>
        <v>1</v>
      </c>
      <c r="O383" t="str">
        <f t="shared" si="3"/>
        <v/>
      </c>
    </row>
    <row r="384" spans="1:15" ht="12.75" customHeight="1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>
        <f t="shared" si="2"/>
        <v>1</v>
      </c>
      <c r="O384" t="str">
        <f t="shared" si="3"/>
        <v/>
      </c>
    </row>
    <row r="385" spans="1:15" ht="12.75" customHeight="1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>
        <f t="shared" si="2"/>
        <v>1</v>
      </c>
      <c r="O385" t="str">
        <f t="shared" si="3"/>
        <v/>
      </c>
    </row>
    <row r="386" spans="1:15" ht="12.75" customHeight="1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>
        <f t="shared" si="2"/>
        <v>1</v>
      </c>
      <c r="O386" t="str">
        <f t="shared" si="3"/>
        <v/>
      </c>
    </row>
    <row r="387" spans="1:15" ht="12.75" customHeight="1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>
        <f t="shared" si="2"/>
        <v>1</v>
      </c>
      <c r="O387" t="str">
        <f t="shared" si="3"/>
        <v/>
      </c>
    </row>
  </sheetData>
  <autoFilter ref="A1:M327" xr:uid="{00000000-0009-0000-0000-000003000000}"/>
  <pageMargins left="0" right="0" top="0" bottom="0" header="0" footer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49"/>
  <sheetViews>
    <sheetView showGridLines="0" topLeftCell="A12" workbookViewId="0">
      <selection activeCell="J19" sqref="J19"/>
    </sheetView>
  </sheetViews>
  <sheetFormatPr defaultColWidth="17.28515625" defaultRowHeight="15.75" customHeight="1" x14ac:dyDescent="0.2"/>
  <cols>
    <col min="1" max="1" width="23" customWidth="1"/>
    <col min="2" max="2" width="12.7109375" customWidth="1"/>
    <col min="3" max="3" width="9.140625" customWidth="1"/>
    <col min="4" max="4" width="11" customWidth="1"/>
    <col min="5" max="5" width="10" customWidth="1"/>
    <col min="6" max="6" width="14" customWidth="1"/>
    <col min="7" max="7" width="13" customWidth="1"/>
    <col min="8" max="8" width="12.140625" customWidth="1"/>
    <col min="9" max="9" width="10.5703125" customWidth="1"/>
    <col min="10" max="11" width="10" customWidth="1"/>
    <col min="12" max="12" width="11.5703125" customWidth="1"/>
    <col min="13" max="13" width="13" customWidth="1"/>
    <col min="14" max="23" width="17.140625" customWidth="1"/>
  </cols>
  <sheetData>
    <row r="1" spans="1:13" ht="12.75" customHeight="1" x14ac:dyDescent="0.2"/>
    <row r="2" spans="1:13" ht="12.75" customHeight="1" x14ac:dyDescent="0.2"/>
    <row r="3" spans="1:13" ht="12.75" customHeight="1" x14ac:dyDescent="0.2">
      <c r="A3" s="18" t="s">
        <v>256</v>
      </c>
      <c r="B3" s="33">
        <v>1</v>
      </c>
      <c r="C3" s="33">
        <v>2</v>
      </c>
      <c r="D3" s="33">
        <v>3</v>
      </c>
      <c r="E3" s="33">
        <v>4</v>
      </c>
      <c r="F3" s="33">
        <v>5</v>
      </c>
      <c r="G3" s="33">
        <v>6</v>
      </c>
      <c r="H3" s="33">
        <v>7</v>
      </c>
      <c r="I3" s="33">
        <v>8</v>
      </c>
      <c r="J3" s="33">
        <v>9</v>
      </c>
      <c r="K3" s="33">
        <v>10</v>
      </c>
      <c r="L3" s="33">
        <v>11</v>
      </c>
      <c r="M3" s="33">
        <v>12</v>
      </c>
    </row>
    <row r="4" spans="1:13" ht="12.75" customHeight="1" x14ac:dyDescent="0.2">
      <c r="A4" s="18" t="s">
        <v>257</v>
      </c>
      <c r="B4" s="34">
        <f ca="1">COUNTIF(Dives!L1:L500,1)</f>
        <v>0</v>
      </c>
      <c r="C4" s="34">
        <f ca="1">COUNTIF(Dives!L1:L500,2)</f>
        <v>9</v>
      </c>
      <c r="D4" s="34">
        <f ca="1">COUNTIF(Dives!L1:L500,3)</f>
        <v>33</v>
      </c>
      <c r="E4" s="34">
        <f ca="1">COUNTIF(Dives!L1:L500,4)</f>
        <v>38</v>
      </c>
      <c r="F4" s="34">
        <f ca="1">COUNTIF(Dives!L1:L500,5)</f>
        <v>12</v>
      </c>
      <c r="G4" s="34">
        <f ca="1">COUNTIF(Dives!L1:L500,6)</f>
        <v>36</v>
      </c>
      <c r="H4" s="34">
        <f ca="1">COUNTIF(Dives!L1:L500,7)</f>
        <v>0</v>
      </c>
      <c r="I4" s="34">
        <f ca="1">COUNTIF(Dives!L1:L500,8)</f>
        <v>0</v>
      </c>
      <c r="J4" s="34">
        <f ca="1">COUNTIF(Dives!L1:L500,9)</f>
        <v>0</v>
      </c>
      <c r="K4" s="34">
        <f ca="1">COUNTIF(Dives!L1:L500,10)</f>
        <v>0</v>
      </c>
      <c r="L4" s="34">
        <f ca="1">COUNTIF(Dives!L1:L500,11)</f>
        <v>0</v>
      </c>
      <c r="M4" s="34">
        <f ca="1">COUNTIF(Dives!L1:L500,12)</f>
        <v>0</v>
      </c>
    </row>
    <row r="5" spans="1:13" ht="12.75" customHeight="1" x14ac:dyDescent="0.2">
      <c r="A5" s="34" t="s">
        <v>258</v>
      </c>
      <c r="B5" s="34" t="e">
        <f ca="1">AVERAGEIF(Dives!$L1:$L500,1,Dives!$E1:$E500)</f>
        <v>#DIV/0!</v>
      </c>
      <c r="C5" s="34">
        <f ca="1">AVERAGEIF(Dives!$L1:$L500,2,Dives!$E1:$E500)</f>
        <v>16.077777777777776</v>
      </c>
      <c r="D5" s="34">
        <f ca="1">AVERAGEIF(Dives!$L1:$L500,3,Dives!$E1:$E500)</f>
        <v>18.430303030303033</v>
      </c>
      <c r="E5" s="34">
        <f ca="1">AVERAGEIF(Dives!$L1:$L500,4,Dives!$E1:$E500)</f>
        <v>17.11315789473684</v>
      </c>
      <c r="F5" s="34">
        <f ca="1">AVERAGEIF(Dives!$L1:$L500,5,Dives!$E1:$E500)</f>
        <v>10.950000000000001</v>
      </c>
      <c r="G5" s="34">
        <f ca="1">AVERAGEIF(Dives!$L1:$L500,6,Dives!$E1:$E500)</f>
        <v>19.783333333333331</v>
      </c>
      <c r="H5" s="34" t="e">
        <f ca="1">AVERAGEIF(Dives!$L1:$L500,7,Dives!$E1:$E500)</f>
        <v>#DIV/0!</v>
      </c>
      <c r="I5" s="34" t="e">
        <f ca="1">AVERAGEIF(Dives!$L1:$L500,8,Dives!$E1:$E500)</f>
        <v>#DIV/0!</v>
      </c>
      <c r="J5" s="34" t="e">
        <f ca="1">AVERAGEIF(Dives!$L1:$L500,9,Dives!$E1:$E500)</f>
        <v>#DIV/0!</v>
      </c>
      <c r="K5" s="34" t="e">
        <f ca="1">AVERAGEIF(Dives!$L1:$L500,10,Dives!$E1:$E500)</f>
        <v>#DIV/0!</v>
      </c>
      <c r="L5" s="34" t="e">
        <f ca="1">AVERAGEIF(Dives!$L1:$L500,11,Dives!$E1:$E500)</f>
        <v>#DIV/0!</v>
      </c>
      <c r="M5" s="34" t="e">
        <f ca="1">AVERAGEIF(Dives!$L1:$L500,12,Dives!$E1:$E500)</f>
        <v>#DIV/0!</v>
      </c>
    </row>
    <row r="6" spans="1:13" ht="12.75" customHeight="1" x14ac:dyDescent="0.2">
      <c r="A6" s="34" t="s">
        <v>259</v>
      </c>
      <c r="B6" s="34" t="e">
        <f ca="1">_xludf.MAXIFS(Dives!$E1:$E500,Dives!$L1:$L500,1)</f>
        <v>#NAME?</v>
      </c>
      <c r="C6" s="34" t="e">
        <f ca="1">_xludf.MAXIFS(Dives!$E1:$E500,Dives!$L1:$L500,2)</f>
        <v>#NAME?</v>
      </c>
      <c r="D6" s="34" t="e">
        <f ca="1">_xludf.MAXIFS(Dives!$E1:$E500,Dives!$L1:$L500,3)</f>
        <v>#NAME?</v>
      </c>
      <c r="E6" s="34" t="e">
        <f ca="1">_xludf.MAXIFS(Dives!$E1:$E500,Dives!$L1:$L500,4)</f>
        <v>#NAME?</v>
      </c>
      <c r="F6" s="34" t="e">
        <f ca="1">_xludf.MAXIFS(Dives!$E1:$E500,Dives!$L1:$L500,5)</f>
        <v>#NAME?</v>
      </c>
      <c r="G6" s="34" t="e">
        <f ca="1">_xludf.MAXIFS(Dives!$E1:$E500,Dives!$L1:$L500,6)</f>
        <v>#NAME?</v>
      </c>
      <c r="H6" s="34" t="e">
        <f ca="1">_xludf.MAXIFS(Dives!$E1:$E500,Dives!$L1:$L500,7)</f>
        <v>#NAME?</v>
      </c>
      <c r="I6" s="34" t="e">
        <f ca="1">_xludf.MAXIFS(Dives!$E1:$E500,Dives!$L1:$L500,8)</f>
        <v>#NAME?</v>
      </c>
      <c r="J6" s="34" t="e">
        <f ca="1">_xludf.MAXIFS(Dives!$E1:$E500,Dives!$L1:$L500,9)</f>
        <v>#NAME?</v>
      </c>
      <c r="K6" s="34" t="e">
        <f ca="1">_xludf.MAXIFS(Dives!$E1:$E500,Dives!$L1:$L500,10)</f>
        <v>#NAME?</v>
      </c>
      <c r="L6" s="34" t="e">
        <f ca="1">_xludf.MAXIFS(Dives!$E1:$E500,Dives!$L1:$L500,11)</f>
        <v>#NAME?</v>
      </c>
      <c r="M6" s="34" t="e">
        <f ca="1">_xludf.MAXIFS(Dives!$E1:$E500,Dives!$L1:$L500,12)</f>
        <v>#NAME?</v>
      </c>
    </row>
    <row r="7" spans="1:13" ht="12.75" customHeight="1" x14ac:dyDescent="0.2">
      <c r="A7" s="34" t="s">
        <v>260</v>
      </c>
      <c r="B7" s="34" t="e">
        <f ca="1">AVERAGEIF(Dives!$L1:$L500,1,Dives!$F1:$F500)</f>
        <v>#DIV/0!</v>
      </c>
      <c r="C7" s="34">
        <f ca="1">AVERAGEIF(Dives!$L1:$L500,2,Dives!$F1:$F500)</f>
        <v>20</v>
      </c>
      <c r="D7" s="34">
        <f ca="1">AVERAGEIF(Dives!$L1:$L500,3,Dives!$F1:$F500)</f>
        <v>50.030303030303031</v>
      </c>
      <c r="E7" s="34">
        <f ca="1">AVERAGEIF(Dives!$L1:$L500,4,Dives!$F1:$F500)</f>
        <v>48.026315789473685</v>
      </c>
      <c r="F7" s="34">
        <f ca="1">AVERAGEIF(Dives!$L1:$L500,5,Dives!$F1:$F500)</f>
        <v>40.5</v>
      </c>
      <c r="G7" s="34">
        <f ca="1">AVERAGEIF(Dives!$L1:$L500,6,Dives!$F1:$F500)</f>
        <v>45.555555555555557</v>
      </c>
      <c r="H7" s="34" t="e">
        <f ca="1">AVERAGEIF(Dives!$L1:$L500,7,Dives!$F1:$F500)</f>
        <v>#DIV/0!</v>
      </c>
      <c r="I7" s="34" t="e">
        <f ca="1">AVERAGEIF(Dives!$L1:$L500,8,Dives!$F1:$F500)</f>
        <v>#DIV/0!</v>
      </c>
      <c r="J7" s="34" t="e">
        <f ca="1">AVERAGEIF(Dives!$L1:$L500,9,Dives!$F1:$F500)</f>
        <v>#DIV/0!</v>
      </c>
      <c r="K7" s="34" t="e">
        <f ca="1">AVERAGEIF(Dives!$L1:$L500,10,Dives!$F1:$F500)</f>
        <v>#DIV/0!</v>
      </c>
      <c r="L7" s="34" t="e">
        <f ca="1">AVERAGEIF(Dives!$L1:$L500,11,Dives!$F1:$F500)</f>
        <v>#DIV/0!</v>
      </c>
      <c r="M7" s="34" t="e">
        <f ca="1">AVERAGEIF(Dives!$L1:$L500,12,Dives!$F1:$F500)</f>
        <v>#DIV/0!</v>
      </c>
    </row>
    <row r="8" spans="1:13" ht="12.75" customHeight="1" x14ac:dyDescent="0.2">
      <c r="A8" s="34" t="s">
        <v>261</v>
      </c>
      <c r="B8" s="34" t="e">
        <f ca="1">_xludf.MAXIFS(Dives!$F1:$F500,Dives!$L1:$L500,1)</f>
        <v>#NAME?</v>
      </c>
      <c r="C8" s="34" t="e">
        <f ca="1">_xludf.MAXIFS(Dives!$F1:$F500,Dives!$L1:$L500,2)</f>
        <v>#NAME?</v>
      </c>
      <c r="D8" s="34" t="e">
        <f ca="1">_xludf.MAXIFS(Dives!$F1:$F500,Dives!$L1:$L500,3)</f>
        <v>#NAME?</v>
      </c>
      <c r="E8" s="34" t="e">
        <f ca="1">_xludf.MAXIFS(Dives!$F1:$F500,Dives!$L1:$L500,4)</f>
        <v>#NAME?</v>
      </c>
      <c r="F8" s="34" t="e">
        <f ca="1">_xludf.MAXIFS(Dives!$F1:$F500,Dives!$L1:$L500,5)</f>
        <v>#NAME?</v>
      </c>
      <c r="G8" s="34" t="e">
        <f ca="1">_xludf.MAXIFS(Dives!$F1:$F500,Dives!$L1:$L500,6)</f>
        <v>#NAME?</v>
      </c>
      <c r="H8" s="34" t="e">
        <f ca="1">_xludf.MAXIFS(Dives!$F1:$F500,Dives!$L1:$L500,7)</f>
        <v>#NAME?</v>
      </c>
      <c r="I8" s="34" t="e">
        <f ca="1">_xludf.MAXIFS(Dives!$F1:$F500,Dives!$L1:$L500,8)</f>
        <v>#NAME?</v>
      </c>
      <c r="J8" s="34" t="e">
        <f ca="1">_xludf.MAXIFS(Dives!$F1:$F500,Dives!$L1:$L500,9)</f>
        <v>#NAME?</v>
      </c>
      <c r="K8" s="34" t="e">
        <f ca="1">_xludf.MAXIFS(Dives!$F1:$F500,Dives!$L1:$L500,10)</f>
        <v>#NAME?</v>
      </c>
      <c r="L8" s="34" t="e">
        <f ca="1">_xludf.MAXIFS(Dives!$F1:$F500,Dives!$L1:$L500,11)</f>
        <v>#NAME?</v>
      </c>
      <c r="M8" s="34" t="e">
        <f ca="1">_xludf.MAXIFS(Dives!$F1:$F500,Dives!$L1:$L500,12)</f>
        <v>#NAME?</v>
      </c>
    </row>
    <row r="9" spans="1:13" ht="12.75" customHeight="1" x14ac:dyDescent="0.2"/>
    <row r="10" spans="1:13" ht="12.75" customHeight="1" x14ac:dyDescent="0.2"/>
    <row r="11" spans="1:13" ht="12.75" customHeight="1" x14ac:dyDescent="0.2"/>
    <row r="12" spans="1:13" ht="12.75" customHeight="1" x14ac:dyDescent="0.2"/>
    <row r="13" spans="1:13" ht="12.75" customHeight="1" x14ac:dyDescent="0.2"/>
    <row r="14" spans="1:13" ht="12.75" customHeight="1" x14ac:dyDescent="0.2"/>
    <row r="15" spans="1:13" ht="12.75" customHeight="1" x14ac:dyDescent="0.2">
      <c r="A15" t="s">
        <v>150</v>
      </c>
      <c r="B15" t="s">
        <v>262</v>
      </c>
      <c r="C15" t="s">
        <v>263</v>
      </c>
      <c r="D15" t="s">
        <v>264</v>
      </c>
      <c r="E15" t="s">
        <v>265</v>
      </c>
    </row>
    <row r="16" spans="1:13" ht="12.75" customHeight="1" x14ac:dyDescent="0.2">
      <c r="A16" s="19" t="s">
        <v>292</v>
      </c>
      <c r="B16" s="35" t="e">
        <f ca="1">L$5</f>
        <v>#DIV/0!</v>
      </c>
      <c r="C16" s="20" t="e">
        <f ca="1">L$6</f>
        <v>#NAME?</v>
      </c>
      <c r="D16" s="20" t="e">
        <f ca="1">L$7</f>
        <v>#DIV/0!</v>
      </c>
      <c r="E16" s="20" t="e">
        <f ca="1">L$8</f>
        <v>#NAME?</v>
      </c>
    </row>
    <row r="17" spans="1:5" ht="12.75" customHeight="1" x14ac:dyDescent="0.2">
      <c r="A17" s="19" t="s">
        <v>293</v>
      </c>
      <c r="B17" s="35" t="e">
        <f ca="1">M$5</f>
        <v>#DIV/0!</v>
      </c>
      <c r="C17" s="20" t="e">
        <f ca="1">M$6</f>
        <v>#NAME?</v>
      </c>
      <c r="D17" s="20" t="e">
        <f ca="1">M$7</f>
        <v>#DIV/0!</v>
      </c>
      <c r="E17" s="20" t="e">
        <f ca="1">M$8</f>
        <v>#NAME?</v>
      </c>
    </row>
    <row r="18" spans="1:5" ht="12.75" customHeight="1" x14ac:dyDescent="0.2">
      <c r="A18" s="19" t="s">
        <v>294</v>
      </c>
      <c r="B18" s="35" t="e">
        <f ca="1">B$5</f>
        <v>#DIV/0!</v>
      </c>
      <c r="C18" s="20" t="e">
        <f ca="1">B$6</f>
        <v>#NAME?</v>
      </c>
      <c r="D18" s="20" t="e">
        <f ca="1">B$7</f>
        <v>#DIV/0!</v>
      </c>
      <c r="E18" s="20" t="e">
        <f ca="1">B$8</f>
        <v>#NAME?</v>
      </c>
    </row>
    <row r="19" spans="1:5" ht="12.75" customHeight="1" x14ac:dyDescent="0.2">
      <c r="A19" s="19" t="s">
        <v>295</v>
      </c>
      <c r="B19" s="35">
        <f ca="1">C$5</f>
        <v>16.077777777777776</v>
      </c>
      <c r="C19" s="20" t="e">
        <f ca="1">C$6</f>
        <v>#NAME?</v>
      </c>
      <c r="D19" s="20">
        <f ca="1">C$7</f>
        <v>20</v>
      </c>
      <c r="E19" s="20" t="e">
        <f ca="1">C$8</f>
        <v>#NAME?</v>
      </c>
    </row>
    <row r="20" spans="1:5" ht="12.75" customHeight="1" x14ac:dyDescent="0.2">
      <c r="A20" s="19" t="s">
        <v>296</v>
      </c>
      <c r="B20" s="35">
        <f ca="1">D$5</f>
        <v>18.430303030303033</v>
      </c>
      <c r="C20" s="20" t="e">
        <f ca="1">D$6</f>
        <v>#NAME?</v>
      </c>
      <c r="D20" s="20">
        <f ca="1">D$7</f>
        <v>50.030303030303031</v>
      </c>
      <c r="E20" s="20" t="e">
        <f ca="1">D$8</f>
        <v>#NAME?</v>
      </c>
    </row>
    <row r="21" spans="1:5" ht="12.75" customHeight="1" x14ac:dyDescent="0.2">
      <c r="A21" s="19" t="s">
        <v>297</v>
      </c>
      <c r="B21" s="35">
        <f ca="1">E$5</f>
        <v>17.11315789473684</v>
      </c>
      <c r="C21" s="20" t="e">
        <f ca="1">E$6</f>
        <v>#NAME?</v>
      </c>
      <c r="D21" s="20">
        <f ca="1">E$7</f>
        <v>48.026315789473685</v>
      </c>
      <c r="E21" s="20" t="e">
        <f ca="1">E$8</f>
        <v>#NAME?</v>
      </c>
    </row>
    <row r="22" spans="1:5" ht="12.75" customHeight="1" x14ac:dyDescent="0.2">
      <c r="A22" s="19" t="s">
        <v>298</v>
      </c>
      <c r="B22" s="35">
        <f ca="1">F$5</f>
        <v>10.950000000000001</v>
      </c>
      <c r="C22" s="20" t="e">
        <f ca="1">F$6</f>
        <v>#NAME?</v>
      </c>
      <c r="D22" s="20">
        <f ca="1">F$7</f>
        <v>40.5</v>
      </c>
      <c r="E22" s="20" t="e">
        <f ca="1">F$8</f>
        <v>#NAME?</v>
      </c>
    </row>
    <row r="23" spans="1:5" ht="12.75" customHeight="1" x14ac:dyDescent="0.2">
      <c r="A23" s="19" t="s">
        <v>299</v>
      </c>
      <c r="B23" s="35">
        <f ca="1">G$5</f>
        <v>19.783333333333331</v>
      </c>
      <c r="C23" s="20" t="e">
        <f ca="1">G$6</f>
        <v>#NAME?</v>
      </c>
      <c r="D23" s="20">
        <f ca="1">G$7</f>
        <v>45.555555555555557</v>
      </c>
      <c r="E23" s="20" t="e">
        <f ca="1">G$8</f>
        <v>#NAME?</v>
      </c>
    </row>
    <row r="24" spans="1:5" ht="12.75" customHeight="1" x14ac:dyDescent="0.2">
      <c r="A24" s="19" t="s">
        <v>300</v>
      </c>
      <c r="B24" s="35" t="e">
        <f ca="1">H$5</f>
        <v>#DIV/0!</v>
      </c>
      <c r="C24" s="20" t="e">
        <f ca="1">H$6</f>
        <v>#NAME?</v>
      </c>
      <c r="D24" s="20" t="e">
        <f ca="1">H$7</f>
        <v>#DIV/0!</v>
      </c>
      <c r="E24" s="20" t="e">
        <f ca="1">H$8</f>
        <v>#NAME?</v>
      </c>
    </row>
    <row r="25" spans="1:5" ht="12.75" customHeight="1" x14ac:dyDescent="0.2">
      <c r="A25" s="19" t="s">
        <v>301</v>
      </c>
      <c r="B25" s="35" t="e">
        <f ca="1">I$5</f>
        <v>#DIV/0!</v>
      </c>
      <c r="C25" s="20" t="e">
        <f ca="1">I$6</f>
        <v>#NAME?</v>
      </c>
      <c r="D25" s="20" t="e">
        <f ca="1">I$7</f>
        <v>#DIV/0!</v>
      </c>
      <c r="E25" s="20" t="e">
        <f ca="1">I$8</f>
        <v>#NAME?</v>
      </c>
    </row>
    <row r="26" spans="1:5" ht="12.75" customHeight="1" x14ac:dyDescent="0.2">
      <c r="A26" s="19" t="s">
        <v>302</v>
      </c>
      <c r="B26" s="35" t="e">
        <f ca="1">J$5</f>
        <v>#DIV/0!</v>
      </c>
      <c r="C26" s="20" t="e">
        <f ca="1">J$6</f>
        <v>#NAME?</v>
      </c>
      <c r="D26" s="20" t="e">
        <f ca="1">J$7</f>
        <v>#DIV/0!</v>
      </c>
      <c r="E26" s="20" t="e">
        <f ca="1">J$8</f>
        <v>#NAME?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</sheetData>
  <pageMargins left="0" right="0" top="0" bottom="0" header="0" footer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39"/>
  <sheetViews>
    <sheetView showGridLines="0" topLeftCell="A4" workbookViewId="0">
      <selection activeCell="D29" sqref="D29"/>
    </sheetView>
  </sheetViews>
  <sheetFormatPr defaultColWidth="17.28515625" defaultRowHeight="15.75" customHeight="1" x14ac:dyDescent="0.2"/>
  <cols>
    <col min="1" max="1" width="17.140625" customWidth="1"/>
    <col min="2" max="2" width="11.85546875" customWidth="1"/>
    <col min="3" max="3" width="13.5703125" customWidth="1"/>
    <col min="4" max="4" width="12.5703125" customWidth="1"/>
    <col min="5" max="5" width="12.140625" customWidth="1"/>
    <col min="6" max="6" width="11" customWidth="1"/>
    <col min="7" max="7" width="10.7109375" customWidth="1"/>
    <col min="8" max="8" width="10.140625" customWidth="1"/>
    <col min="9" max="9" width="9.5703125" customWidth="1"/>
    <col min="10" max="10" width="11.28515625" customWidth="1"/>
    <col min="11" max="11" width="11.85546875" customWidth="1"/>
    <col min="12" max="12" width="11.42578125" customWidth="1"/>
    <col min="13" max="23" width="17.140625" customWidth="1"/>
  </cols>
  <sheetData>
    <row r="1" spans="1:13" ht="12.75" customHeight="1" x14ac:dyDescent="0.2"/>
    <row r="2" spans="1:13" ht="12.75" customHeight="1" x14ac:dyDescent="0.2">
      <c r="A2" s="18" t="s">
        <v>256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s="33">
        <v>9</v>
      </c>
      <c r="K2" s="33">
        <v>10</v>
      </c>
      <c r="L2" s="33">
        <v>11</v>
      </c>
      <c r="M2" s="33">
        <v>12</v>
      </c>
    </row>
    <row r="3" spans="1:13" ht="12.75" customHeight="1" x14ac:dyDescent="0.2">
      <c r="A3" s="18" t="s">
        <v>266</v>
      </c>
      <c r="B3" s="34">
        <f ca="1">COUNTIFS(Dives!$J$1:$J$500,"",Dives!$L$1:$L$500,1)</f>
        <v>0</v>
      </c>
      <c r="C3" s="34">
        <f ca="1">COUNTIFS(Dives!$J$1:$J$500,"",Dives!$L$1:$L$500,2)</f>
        <v>0</v>
      </c>
      <c r="D3" s="34">
        <f ca="1">COUNTIFS(Dives!$J$1:$J$500,"",Dives!$L$1:$L$500,3)</f>
        <v>0</v>
      </c>
      <c r="E3" s="34">
        <f ca="1">COUNTIFS(Dives!$J$1:$J$500,"",Dives!$L$1:$L$500,4)</f>
        <v>0</v>
      </c>
      <c r="F3" s="34">
        <f ca="1">COUNTIFS(Dives!$J$1:$J$500,"",Dives!$L$1:$L$500,5)</f>
        <v>0</v>
      </c>
      <c r="G3" s="34">
        <f ca="1">COUNTIFS(Dives!$J$1:$J$500,"",Dives!$L$1:$L$500,6)</f>
        <v>0</v>
      </c>
      <c r="H3" s="34">
        <f ca="1">COUNTIFS(Dives!$J$1:$J$500,"",Dives!$L$1:$L$500,7)</f>
        <v>0</v>
      </c>
      <c r="I3" s="34">
        <f ca="1">COUNTIFS(Dives!$J$1:$J$500,"",Dives!$L$1:$L$500,8)</f>
        <v>0</v>
      </c>
      <c r="J3" s="34">
        <f ca="1">COUNTIFS(Dives!$J$1:$J$500,"",Dives!$L$1:$L$500,9)</f>
        <v>0</v>
      </c>
      <c r="K3" s="34">
        <f ca="1">COUNTIFS(Dives!$J$1:$J$500,"",Dives!$L$1:$L$500,10)</f>
        <v>0</v>
      </c>
      <c r="L3" s="34">
        <f ca="1">COUNTIFS(Dives!$J$1:$J$500,"",Dives!$L$1:$L$500,11)</f>
        <v>0</v>
      </c>
      <c r="M3" s="34">
        <f ca="1">COUNTIFS(Dives!$J$1:$J$500,"",Dives!$L$1:$L$500,12)</f>
        <v>0</v>
      </c>
    </row>
    <row r="4" spans="1:13" ht="12.75" customHeight="1" x14ac:dyDescent="0.2">
      <c r="A4" s="18" t="s">
        <v>267</v>
      </c>
      <c r="B4" s="34">
        <f ca="1">COUNTIFS(Dives!$J$1:$J$500,"Instructor",Dives!$L$1:$L$500,1)</f>
        <v>0</v>
      </c>
      <c r="C4" s="34">
        <f ca="1">COUNTIFS(Dives!$J$1:$J$500,"Instructor",Dives!$L$1:$L$500,2)</f>
        <v>2</v>
      </c>
      <c r="D4" s="34">
        <f ca="1">COUNTIFS(Dives!$J$1:$J$500,"Instructor",Dives!$L$1:$L$500,3)</f>
        <v>0</v>
      </c>
      <c r="E4" s="34">
        <f ca="1">COUNTIFS(Dives!$J$1:$J$500,"Instructor",Dives!$L$1:$L$500,4)</f>
        <v>30</v>
      </c>
      <c r="F4" s="34">
        <f ca="1">COUNTIFS(Dives!$J$1:$J$500,"Instructor",Dives!$L$1:$L$500,5)</f>
        <v>0</v>
      </c>
      <c r="G4" s="34">
        <f ca="1">COUNTIFS(Dives!$J$1:$J$500,"Instructor",Dives!$L$1:$L$500,6)</f>
        <v>0</v>
      </c>
      <c r="H4" s="34">
        <f ca="1">COUNTIFS(Dives!$J$1:$J$500,"Instructor",Dives!$L$1:$L$500,7)</f>
        <v>0</v>
      </c>
      <c r="I4" s="34">
        <f ca="1">COUNTIFS(Dives!$J$1:$J$500,"Instructor",Dives!$L$1:$L$500,8)</f>
        <v>0</v>
      </c>
      <c r="J4" s="34">
        <f ca="1">COUNTIFS(Dives!$J$1:$J$500,"Instructor",Dives!$L$1:$L$500,9)</f>
        <v>0</v>
      </c>
      <c r="K4" s="34">
        <f ca="1">COUNTIFS(Dives!$J$1:$J$500,"Instructor",Dives!$L$1:$L$500,10)</f>
        <v>0</v>
      </c>
      <c r="L4" s="34">
        <f ca="1">COUNTIFS(Dives!$J$1:$J$500,"Instructor",Dives!$L$1:$L$500,11)</f>
        <v>0</v>
      </c>
      <c r="M4" s="34">
        <f ca="1">COUNTIFS(Dives!$J$1:$J$500,"Instructor",Dives!$L$1:$L$500,12)</f>
        <v>0</v>
      </c>
    </row>
    <row r="5" spans="1:13" ht="12.75" customHeight="1" x14ac:dyDescent="0.2">
      <c r="A5" s="34" t="s">
        <v>236</v>
      </c>
      <c r="B5" s="34">
        <f ca="1">COUNTIFS(Dives!$J$1:$J$500,"Trainee",Dives!$L$1:$L$500,1)</f>
        <v>0</v>
      </c>
      <c r="C5" s="34">
        <f ca="1">COUNTIFS(Dives!$J$1:$J$500,"Trainee",Dives!$L$1:$L$500,2)</f>
        <v>0</v>
      </c>
      <c r="D5" s="34">
        <f ca="1">COUNTIFS(Dives!$J$1:$J$500,"Trainee",Dives!$L$1:$L$500,3)</f>
        <v>0</v>
      </c>
      <c r="E5" s="34">
        <f ca="1">COUNTIFS(Dives!$J$1:$J$500,"Trainee",Dives!$L$1:$L$500,4)</f>
        <v>0</v>
      </c>
      <c r="F5" s="34">
        <f ca="1">COUNTIFS(Dives!$J$1:$J$500,"Trainee",Dives!$L$1:$L$500,5)</f>
        <v>0</v>
      </c>
      <c r="G5" s="34">
        <f ca="1">COUNTIFS(Dives!$J$1:$J$500,"Trainee",Dives!$L$1:$L$500,6)</f>
        <v>0</v>
      </c>
      <c r="H5" s="34">
        <f ca="1">COUNTIFS(Dives!$J$1:$J$500,"Trainee",Dives!$L$1:$L$500,7)</f>
        <v>0</v>
      </c>
      <c r="I5" s="34">
        <f ca="1">COUNTIFS(Dives!$J$1:$J$500,"Trainee",Dives!$L$1:$L$500,8)</f>
        <v>0</v>
      </c>
      <c r="J5" s="34">
        <f ca="1">COUNTIFS(Dives!$J$1:$J$500,"Trainee",Dives!$L$1:$L$500,9)</f>
        <v>0</v>
      </c>
      <c r="K5" s="34">
        <f ca="1">COUNTIFS(Dives!$J$1:$J$500,"Trainee",Dives!$L$1:$L$500,10)</f>
        <v>0</v>
      </c>
      <c r="L5" s="34">
        <f ca="1">COUNTIFS(Dives!$J$1:$J$500,"Trainee",Dives!$L$1:$L$500,11)</f>
        <v>0</v>
      </c>
      <c r="M5" s="34">
        <f ca="1">COUNTIFS(Dives!$J$1:$J$500,"Trainee",Dives!$L$1:$L$500,12)</f>
        <v>0</v>
      </c>
    </row>
    <row r="6" spans="1:13" ht="12.75" customHeight="1" x14ac:dyDescent="0.2">
      <c r="A6" s="34" t="s">
        <v>268</v>
      </c>
      <c r="B6" s="34">
        <f t="shared" ref="B6:M6" ca="1" si="0">B3+B4+B5</f>
        <v>0</v>
      </c>
      <c r="C6" s="34">
        <f t="shared" ca="1" si="0"/>
        <v>2</v>
      </c>
      <c r="D6" s="34">
        <f t="shared" ca="1" si="0"/>
        <v>0</v>
      </c>
      <c r="E6" s="34">
        <f t="shared" ca="1" si="0"/>
        <v>30</v>
      </c>
      <c r="F6" s="34">
        <f t="shared" ca="1" si="0"/>
        <v>0</v>
      </c>
      <c r="G6" s="34">
        <f t="shared" ca="1" si="0"/>
        <v>0</v>
      </c>
      <c r="H6" s="34">
        <f t="shared" ca="1" si="0"/>
        <v>0</v>
      </c>
      <c r="I6" s="34">
        <f t="shared" ca="1" si="0"/>
        <v>0</v>
      </c>
      <c r="J6" s="34">
        <f t="shared" ca="1" si="0"/>
        <v>0</v>
      </c>
      <c r="K6" s="34">
        <f t="shared" ca="1" si="0"/>
        <v>0</v>
      </c>
      <c r="L6" s="34">
        <f t="shared" ca="1" si="0"/>
        <v>0</v>
      </c>
      <c r="M6" s="34">
        <f t="shared" ca="1" si="0"/>
        <v>0</v>
      </c>
    </row>
    <row r="7" spans="1:13" ht="12.75" customHeight="1" x14ac:dyDescent="0.2"/>
    <row r="8" spans="1:13" ht="12.75" customHeight="1" x14ac:dyDescent="0.2"/>
    <row r="9" spans="1:13" ht="12.75" customHeight="1" x14ac:dyDescent="0.2"/>
    <row r="10" spans="1:13" ht="12.75" customHeight="1" x14ac:dyDescent="0.2"/>
    <row r="11" spans="1:13" ht="12.75" customHeight="1" x14ac:dyDescent="0.2"/>
    <row r="12" spans="1:13" ht="12.75" customHeight="1" x14ac:dyDescent="0.2"/>
    <row r="13" spans="1:13" ht="12.75" customHeight="1" x14ac:dyDescent="0.2"/>
    <row r="14" spans="1:13" ht="12.75" customHeight="1" x14ac:dyDescent="0.2"/>
    <row r="15" spans="1:13" ht="12.75" customHeight="1" x14ac:dyDescent="0.2"/>
    <row r="16" spans="1:13" ht="12.75" customHeight="1" x14ac:dyDescent="0.2">
      <c r="B16" t="s">
        <v>266</v>
      </c>
      <c r="C16" s="5" t="s">
        <v>267</v>
      </c>
      <c r="D16" t="s">
        <v>148</v>
      </c>
      <c r="E16" t="s">
        <v>268</v>
      </c>
    </row>
    <row r="17" spans="1:5" ht="12.75" customHeight="1" x14ac:dyDescent="0.2">
      <c r="A17" s="19" t="s">
        <v>292</v>
      </c>
      <c r="B17" s="36">
        <f ca="1">L$3</f>
        <v>0</v>
      </c>
      <c r="C17" s="36">
        <f ca="1">L$4</f>
        <v>0</v>
      </c>
      <c r="D17" s="36">
        <f ca="1">L$5</f>
        <v>0</v>
      </c>
      <c r="E17" s="36">
        <f ca="1">L$6</f>
        <v>0</v>
      </c>
    </row>
    <row r="18" spans="1:5" ht="12.75" customHeight="1" x14ac:dyDescent="0.2">
      <c r="A18" s="19" t="s">
        <v>293</v>
      </c>
      <c r="B18" s="36">
        <f ca="1">M$3</f>
        <v>0</v>
      </c>
      <c r="C18" s="36">
        <f ca="1">M$4</f>
        <v>0</v>
      </c>
      <c r="D18" s="36">
        <f ca="1">M$5</f>
        <v>0</v>
      </c>
      <c r="E18" s="36">
        <f ca="1">M$6</f>
        <v>0</v>
      </c>
    </row>
    <row r="19" spans="1:5" ht="12.75" customHeight="1" x14ac:dyDescent="0.2">
      <c r="A19" s="19" t="s">
        <v>294</v>
      </c>
      <c r="B19" s="36">
        <f ca="1">B$3</f>
        <v>0</v>
      </c>
      <c r="C19" s="36">
        <f ca="1">B$4</f>
        <v>0</v>
      </c>
      <c r="D19" s="36">
        <f ca="1">B$5</f>
        <v>0</v>
      </c>
      <c r="E19" s="36">
        <f ca="1">B$6</f>
        <v>0</v>
      </c>
    </row>
    <row r="20" spans="1:5" ht="12.75" customHeight="1" x14ac:dyDescent="0.2">
      <c r="A20" s="19" t="s">
        <v>295</v>
      </c>
      <c r="B20" s="36">
        <f ca="1">C$3</f>
        <v>0</v>
      </c>
      <c r="C20" s="36">
        <f ca="1">C$4</f>
        <v>2</v>
      </c>
      <c r="D20" s="36">
        <f ca="1">C$5</f>
        <v>0</v>
      </c>
      <c r="E20" s="36">
        <f ca="1">C$6</f>
        <v>2</v>
      </c>
    </row>
    <row r="21" spans="1:5" ht="12.75" customHeight="1" x14ac:dyDescent="0.2">
      <c r="A21" s="21" t="s">
        <v>296</v>
      </c>
      <c r="B21" s="36">
        <f ca="1">D$3</f>
        <v>0</v>
      </c>
      <c r="C21" s="36">
        <f ca="1">D$4</f>
        <v>0</v>
      </c>
      <c r="D21" s="36">
        <f ca="1">D$5</f>
        <v>0</v>
      </c>
      <c r="E21" s="36">
        <f ca="1">D$6</f>
        <v>0</v>
      </c>
    </row>
    <row r="22" spans="1:5" ht="12.75" customHeight="1" x14ac:dyDescent="0.2">
      <c r="A22" s="21" t="s">
        <v>297</v>
      </c>
      <c r="B22" s="36">
        <f ca="1">E$3</f>
        <v>0</v>
      </c>
      <c r="C22" s="36">
        <f ca="1">E$4</f>
        <v>30</v>
      </c>
      <c r="D22" s="36">
        <f ca="1">E$5</f>
        <v>0</v>
      </c>
      <c r="E22" s="36">
        <f ca="1">E$6</f>
        <v>30</v>
      </c>
    </row>
    <row r="23" spans="1:5" ht="12.75" customHeight="1" x14ac:dyDescent="0.2">
      <c r="A23" s="19" t="s">
        <v>298</v>
      </c>
      <c r="B23" s="36">
        <f ca="1">F$3</f>
        <v>0</v>
      </c>
      <c r="C23" s="36">
        <f ca="1">F$4</f>
        <v>0</v>
      </c>
      <c r="D23" s="36">
        <f ca="1">F$5</f>
        <v>0</v>
      </c>
      <c r="E23" s="36">
        <f ca="1">F$6</f>
        <v>0</v>
      </c>
    </row>
    <row r="24" spans="1:5" ht="12.75" customHeight="1" x14ac:dyDescent="0.2">
      <c r="A24" s="19" t="s">
        <v>299</v>
      </c>
      <c r="B24" s="36">
        <f ca="1">G$3</f>
        <v>0</v>
      </c>
      <c r="C24" s="36">
        <f ca="1">G$4</f>
        <v>0</v>
      </c>
      <c r="D24" s="36">
        <f ca="1">G$5</f>
        <v>0</v>
      </c>
      <c r="E24" s="36">
        <f ca="1">G$6</f>
        <v>0</v>
      </c>
    </row>
    <row r="25" spans="1:5" ht="12.75" customHeight="1" x14ac:dyDescent="0.2">
      <c r="A25" s="19" t="s">
        <v>300</v>
      </c>
      <c r="B25" s="36">
        <f ca="1">H$3</f>
        <v>0</v>
      </c>
      <c r="C25" s="36">
        <f ca="1">H$4</f>
        <v>0</v>
      </c>
      <c r="D25" s="36">
        <f ca="1">H$5</f>
        <v>0</v>
      </c>
      <c r="E25" s="36">
        <f ca="1">H$6</f>
        <v>0</v>
      </c>
    </row>
    <row r="26" spans="1:5" ht="12.75" customHeight="1" x14ac:dyDescent="0.2">
      <c r="A26" s="21" t="s">
        <v>301</v>
      </c>
      <c r="B26" s="36">
        <f ca="1">I$3</f>
        <v>0</v>
      </c>
      <c r="C26" s="36">
        <f ca="1">I$4</f>
        <v>0</v>
      </c>
      <c r="D26" s="36">
        <f ca="1">I$5</f>
        <v>0</v>
      </c>
      <c r="E26" s="36">
        <f ca="1">I$6</f>
        <v>0</v>
      </c>
    </row>
    <row r="27" spans="1:5" ht="12.75" customHeight="1" x14ac:dyDescent="0.2">
      <c r="A27" s="21" t="s">
        <v>302</v>
      </c>
      <c r="B27" s="36">
        <f ca="1">J$3</f>
        <v>0</v>
      </c>
      <c r="C27" s="36">
        <f ca="1">J$4</f>
        <v>0</v>
      </c>
      <c r="D27" s="36">
        <f ca="1">J$5</f>
        <v>0</v>
      </c>
      <c r="E27" s="36">
        <f ca="1">J$6</f>
        <v>0</v>
      </c>
    </row>
    <row r="28" spans="1:5" ht="12.75" customHeight="1" x14ac:dyDescent="0.2">
      <c r="A28" s="21" t="s">
        <v>303</v>
      </c>
      <c r="B28" s="36">
        <f ca="1">K$3</f>
        <v>0</v>
      </c>
      <c r="C28" s="36">
        <f ca="1">K$4</f>
        <v>0</v>
      </c>
      <c r="D28" s="36">
        <f ca="1">K$5</f>
        <v>0</v>
      </c>
      <c r="E28" s="36">
        <f ca="1">K$6</f>
        <v>0</v>
      </c>
    </row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</sheetData>
  <pageMargins left="0" right="0" top="0" bottom="0" header="0" footer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B739"/>
  <sheetViews>
    <sheetView showGridLines="0" workbookViewId="0"/>
  </sheetViews>
  <sheetFormatPr defaultColWidth="17.28515625" defaultRowHeight="15.75" customHeight="1" x14ac:dyDescent="0.2"/>
  <cols>
    <col min="1" max="8" width="17.140625" customWidth="1"/>
  </cols>
  <sheetData>
    <row r="1" spans="1:2" ht="12.75" customHeight="1" x14ac:dyDescent="0.2"/>
    <row r="2" spans="1:2" ht="12.75" customHeight="1" x14ac:dyDescent="0.2">
      <c r="A2" s="5" t="s">
        <v>13</v>
      </c>
      <c r="B2">
        <f ca="1">COUNTIF(Dives!D1:D500,"1. Trainee")</f>
        <v>0</v>
      </c>
    </row>
    <row r="3" spans="1:2" ht="12.75" customHeight="1" x14ac:dyDescent="0.2">
      <c r="A3" s="5" t="s">
        <v>18</v>
      </c>
      <c r="B3">
        <f ca="1">COUNTIF(Dives!D1:D500,"2. Ocean Diver")</f>
        <v>6</v>
      </c>
    </row>
    <row r="4" spans="1:2" ht="12.75" customHeight="1" x14ac:dyDescent="0.2">
      <c r="A4" s="5" t="s">
        <v>17</v>
      </c>
      <c r="B4">
        <f ca="1">COUNTIF(Dives!D1:D500,"3. Sports Diver")</f>
        <v>57</v>
      </c>
    </row>
    <row r="5" spans="1:2" ht="12.75" customHeight="1" x14ac:dyDescent="0.2">
      <c r="A5" s="5" t="s">
        <v>25</v>
      </c>
      <c r="B5">
        <f ca="1">COUNTIF(Dives!D1:D500,"4. Dive Leader")</f>
        <v>65</v>
      </c>
    </row>
    <row r="6" spans="1:2" ht="12.75" customHeight="1" x14ac:dyDescent="0.2">
      <c r="A6" s="5" t="s">
        <v>12</v>
      </c>
      <c r="B6">
        <f ca="1">COUNTIF(Dives!D1:D500,"5. Advanced Diver")</f>
        <v>0</v>
      </c>
    </row>
    <row r="7" spans="1:2" ht="12.75" customHeight="1" x14ac:dyDescent="0.2">
      <c r="A7" s="5" t="s">
        <v>32</v>
      </c>
      <c r="B7">
        <f ca="1">COUNTIF(Dives!D1:D500,"6. First Class Diver")</f>
        <v>0</v>
      </c>
    </row>
    <row r="8" spans="1:2" ht="12.75" customHeight="1" x14ac:dyDescent="0.2"/>
    <row r="9" spans="1:2" ht="12.75" customHeight="1" x14ac:dyDescent="0.2"/>
    <row r="10" spans="1:2" ht="12.75" customHeight="1" x14ac:dyDescent="0.2"/>
    <row r="11" spans="1:2" ht="12.75" customHeight="1" x14ac:dyDescent="0.2"/>
    <row r="12" spans="1:2" ht="12.75" customHeight="1" x14ac:dyDescent="0.2"/>
    <row r="13" spans="1:2" ht="12.75" customHeight="1" x14ac:dyDescent="0.2"/>
    <row r="14" spans="1:2" ht="12.75" customHeight="1" x14ac:dyDescent="0.2"/>
    <row r="15" spans="1:2" ht="12.75" customHeight="1" x14ac:dyDescent="0.2"/>
    <row r="16" spans="1:2" ht="12.75" customHeight="1" x14ac:dyDescent="0.2"/>
    <row r="17" spans="1:1" ht="12.75" customHeight="1" x14ac:dyDescent="0.2"/>
    <row r="18" spans="1:1" ht="12.75" customHeight="1" x14ac:dyDescent="0.2">
      <c r="A18" s="5"/>
    </row>
    <row r="19" spans="1:1" ht="12.75" customHeight="1" x14ac:dyDescent="0.2">
      <c r="A19" s="5"/>
    </row>
    <row r="20" spans="1:1" ht="12.75" customHeight="1" x14ac:dyDescent="0.2">
      <c r="A20" s="5"/>
    </row>
    <row r="21" spans="1:1" ht="12.75" customHeight="1" x14ac:dyDescent="0.2">
      <c r="A21" s="5"/>
    </row>
    <row r="22" spans="1:1" ht="12.75" customHeight="1" x14ac:dyDescent="0.2">
      <c r="A22" s="5"/>
    </row>
    <row r="23" spans="1:1" ht="12.75" customHeight="1" x14ac:dyDescent="0.2">
      <c r="A23" s="5"/>
    </row>
    <row r="24" spans="1:1" ht="12.75" customHeight="1" x14ac:dyDescent="0.2">
      <c r="A24" s="5"/>
    </row>
    <row r="25" spans="1:1" ht="12.75" customHeight="1" x14ac:dyDescent="0.2"/>
    <row r="26" spans="1:1" ht="12.75" customHeight="1" x14ac:dyDescent="0.2"/>
    <row r="27" spans="1:1" ht="12.75" customHeight="1" x14ac:dyDescent="0.2"/>
    <row r="28" spans="1:1" ht="12.75" customHeight="1" x14ac:dyDescent="0.2"/>
    <row r="29" spans="1:1" ht="12.75" customHeight="1" x14ac:dyDescent="0.2"/>
    <row r="30" spans="1:1" ht="12.75" customHeight="1" x14ac:dyDescent="0.2"/>
    <row r="31" spans="1:1" ht="12.75" customHeight="1" x14ac:dyDescent="0.2"/>
    <row r="32" spans="1: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</sheetData>
  <pageMargins left="0" right="0" top="0" bottom="0" header="0" footer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D1050"/>
  <sheetViews>
    <sheetView showGridLines="0" topLeftCell="A30" workbookViewId="0">
      <selection activeCell="F14" sqref="F14"/>
    </sheetView>
  </sheetViews>
  <sheetFormatPr defaultColWidth="17.28515625" defaultRowHeight="15.75" customHeight="1" x14ac:dyDescent="0.2"/>
  <cols>
    <col min="1" max="240" width="17.140625" customWidth="1"/>
  </cols>
  <sheetData>
    <row r="1" spans="1:4" ht="12.75" customHeight="1" x14ac:dyDescent="0.2">
      <c r="A1" s="37" t="s">
        <v>269</v>
      </c>
      <c r="B1" s="37" t="s">
        <v>3</v>
      </c>
      <c r="C1" s="38"/>
      <c r="D1" s="39"/>
    </row>
    <row r="2" spans="1:4" ht="12.75" customHeight="1" x14ac:dyDescent="0.2">
      <c r="A2" s="37" t="s">
        <v>142</v>
      </c>
      <c r="B2" s="40" t="s">
        <v>18</v>
      </c>
      <c r="C2" s="41" t="s">
        <v>17</v>
      </c>
      <c r="D2" s="42" t="s">
        <v>25</v>
      </c>
    </row>
    <row r="3" spans="1:4" ht="12.75" customHeight="1" x14ac:dyDescent="0.2">
      <c r="A3" s="40" t="s">
        <v>64</v>
      </c>
      <c r="B3" s="55"/>
      <c r="C3" s="56"/>
      <c r="D3" s="57">
        <v>2</v>
      </c>
    </row>
    <row r="4" spans="1:4" ht="12.75" customHeight="1" x14ac:dyDescent="0.2">
      <c r="A4" s="43" t="s">
        <v>356</v>
      </c>
      <c r="B4" s="58">
        <v>3</v>
      </c>
      <c r="C4" s="59"/>
      <c r="D4" s="60"/>
    </row>
    <row r="5" spans="1:4" ht="12.75" customHeight="1" x14ac:dyDescent="0.2">
      <c r="A5" s="43" t="s">
        <v>355</v>
      </c>
      <c r="B5" s="58">
        <v>3</v>
      </c>
      <c r="C5" s="59"/>
      <c r="D5" s="60"/>
    </row>
    <row r="6" spans="1:4" ht="12.75" customHeight="1" x14ac:dyDescent="0.2">
      <c r="A6" s="43" t="s">
        <v>86</v>
      </c>
      <c r="B6" s="58"/>
      <c r="C6" s="59"/>
      <c r="D6" s="60">
        <v>5</v>
      </c>
    </row>
    <row r="7" spans="1:4" ht="12.75" customHeight="1" x14ac:dyDescent="0.2">
      <c r="A7" s="43" t="s">
        <v>136</v>
      </c>
      <c r="B7" s="58"/>
      <c r="C7" s="59"/>
      <c r="D7" s="60">
        <v>5</v>
      </c>
    </row>
    <row r="8" spans="1:4" ht="12.75" customHeight="1" x14ac:dyDescent="0.2">
      <c r="A8" s="43" t="s">
        <v>291</v>
      </c>
      <c r="B8" s="58"/>
      <c r="C8" s="59">
        <v>7</v>
      </c>
      <c r="D8" s="60"/>
    </row>
    <row r="9" spans="1:4" ht="12.75" customHeight="1" x14ac:dyDescent="0.2">
      <c r="A9" s="43" t="s">
        <v>304</v>
      </c>
      <c r="B9" s="58"/>
      <c r="C9" s="59">
        <v>50</v>
      </c>
      <c r="D9" s="60"/>
    </row>
    <row r="10" spans="1:4" ht="12.75" customHeight="1" x14ac:dyDescent="0.2">
      <c r="A10" s="44" t="s">
        <v>348</v>
      </c>
      <c r="B10" s="61"/>
      <c r="C10" s="62"/>
      <c r="D10" s="63">
        <v>53</v>
      </c>
    </row>
    <row r="11" spans="1:4" ht="12.75" customHeight="1" x14ac:dyDescent="0.2"/>
    <row r="12" spans="1:4" ht="12.75" customHeight="1" x14ac:dyDescent="0.2"/>
    <row r="13" spans="1:4" ht="12.75" customHeight="1" x14ac:dyDescent="0.2"/>
    <row r="14" spans="1:4" ht="12.75" customHeight="1" x14ac:dyDescent="0.2"/>
    <row r="15" spans="1:4" ht="12.75" customHeight="1" x14ac:dyDescent="0.2"/>
    <row r="16" spans="1:4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</sheetData>
  <pageMargins left="0" right="0" top="0" bottom="0" header="0" footer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Names</vt:lpstr>
      <vt:lpstr>Dives</vt:lpstr>
      <vt:lpstr>logs</vt:lpstr>
      <vt:lpstr>For Printing</vt:lpstr>
      <vt:lpstr>Stats</vt:lpstr>
      <vt:lpstr>Depth Time</vt:lpstr>
      <vt:lpstr>Number and Objective</vt:lpstr>
      <vt:lpstr>Dives by grade</vt:lpstr>
      <vt:lpstr>Dives by divers by grade</vt:lpstr>
      <vt:lpstr>Time Underwater</vt:lpstr>
      <vt:lpstr>Branch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Greene</dc:creator>
  <cp:keywords/>
  <dc:description/>
  <cp:lastModifiedBy>Liam Greene</cp:lastModifiedBy>
  <cp:revision/>
  <dcterms:created xsi:type="dcterms:W3CDTF">2023-12-12T12:50:14Z</dcterms:created>
  <dcterms:modified xsi:type="dcterms:W3CDTF">2024-06-28T17:21:46Z</dcterms:modified>
  <cp:category/>
  <cp:contentStatus/>
</cp:coreProperties>
</file>